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workbookProtection workbookPassword="C192" lockStructure="1"/>
  <bookViews>
    <workbookView xWindow="120" yWindow="105" windowWidth="18915" windowHeight="1131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F10" i="1" l="1"/>
  <c r="D35" i="1" l="1"/>
  <c r="F12" i="1" l="1"/>
  <c r="F9" i="1"/>
  <c r="F8" i="1"/>
  <c r="E22" i="1" l="1"/>
  <c r="F22" i="1"/>
  <c r="D16" i="1"/>
  <c r="F17" i="1"/>
  <c r="F18" i="1"/>
  <c r="F19" i="1" s="1"/>
  <c r="F20" i="1" s="1"/>
  <c r="F11" i="1"/>
  <c r="E18" i="1"/>
  <c r="E19" i="1" s="1"/>
  <c r="E17" i="1"/>
  <c r="E15" i="1"/>
  <c r="F13" i="1"/>
  <c r="F21" i="1" l="1"/>
  <c r="F23" i="1" s="1"/>
  <c r="E20" i="1"/>
  <c r="E21" i="1" s="1"/>
  <c r="E23" i="1" s="1"/>
  <c r="F33" i="1"/>
  <c r="E24" i="1" l="1"/>
</calcChain>
</file>

<file path=xl/sharedStrings.xml><?xml version="1.0" encoding="utf-8"?>
<sst xmlns="http://schemas.openxmlformats.org/spreadsheetml/2006/main" count="56" uniqueCount="50">
  <si>
    <t>Ertrag</t>
  </si>
  <si>
    <t>[to/ha]</t>
  </si>
  <si>
    <t>TM Gehalt</t>
  </si>
  <si>
    <t>[%]</t>
  </si>
  <si>
    <t>Siliermittel</t>
  </si>
  <si>
    <t>[€/ha]</t>
  </si>
  <si>
    <t>Mehrerlös netto</t>
  </si>
  <si>
    <t>Ihre Eingaben</t>
  </si>
  <si>
    <t>Art des Silierguts</t>
  </si>
  <si>
    <t>Siliermit.</t>
  </si>
  <si>
    <t>Maissilage</t>
  </si>
  <si>
    <t>Substrat</t>
  </si>
  <si>
    <t>Bitte geben Sie die gewünschten Daten über die gelb markierten Auswahlfelder ein.</t>
  </si>
  <si>
    <t>Ergebnis</t>
  </si>
  <si>
    <t>OS Ertrag</t>
  </si>
  <si>
    <t>TS Ertrag</t>
  </si>
  <si>
    <t>Milchpreis</t>
  </si>
  <si>
    <t>Energiegehalt Siliergut</t>
  </si>
  <si>
    <t>Siliererfolg</t>
  </si>
  <si>
    <t>Energiegehalt</t>
  </si>
  <si>
    <t>Auswahl</t>
  </si>
  <si>
    <t>Milchpreis*10</t>
  </si>
  <si>
    <t>[kg/ha]</t>
  </si>
  <si>
    <t>[Cent/kg]</t>
  </si>
  <si>
    <t>Temperaturanstieg [°C]</t>
  </si>
  <si>
    <t xml:space="preserve"> [°C]</t>
  </si>
  <si>
    <t>TS-Verluste [%]</t>
  </si>
  <si>
    <t>Getreide GPS</t>
  </si>
  <si>
    <t>Grassilage/Grünroggen</t>
  </si>
  <si>
    <t>Siliererfolg [DLG Note]</t>
  </si>
  <si>
    <t>Temperatur</t>
  </si>
  <si>
    <t>[DLG Note]</t>
  </si>
  <si>
    <t>Häkchen</t>
  </si>
  <si>
    <t>Wirtschaftlichkeit des Siliermitteleinsatzes bei Futterpflanzen</t>
  </si>
  <si>
    <t>Nacherwärmung (aerobe Verluste)</t>
  </si>
  <si>
    <t>Siliererfolg (anaerobe Verluste)</t>
  </si>
  <si>
    <t>Berechnungsgrundlagen</t>
  </si>
  <si>
    <t>Temperaturanstieg bei Entnahme</t>
  </si>
  <si>
    <r>
      <t xml:space="preserve">Siliererfolg </t>
    </r>
    <r>
      <rPr>
        <b/>
        <sz val="11"/>
        <color theme="1"/>
        <rFont val="Calibri"/>
        <family val="2"/>
        <scheme val="minor"/>
      </rPr>
      <t>(bei Gras &lt; 35 % TS)</t>
    </r>
  </si>
  <si>
    <t>[MJ NEL/kg TS]</t>
  </si>
  <si>
    <t>Milchleistung</t>
  </si>
  <si>
    <t>davon infolge Siliermitteleinsatz</t>
  </si>
  <si>
    <t>entspricht Mehrertrag</t>
  </si>
  <si>
    <t>abzgl. Siliermittelkosten</t>
  </si>
  <si>
    <t>Energiebedarf pro kg Milch</t>
  </si>
  <si>
    <t xml:space="preserve"> MJ NEL/kg</t>
  </si>
  <si>
    <t>Berechnungsgrundlagen anzeigen</t>
  </si>
  <si>
    <t>Energieverluste [MJ NEL / kg TM]</t>
  </si>
  <si>
    <t>Quellen: Weißbach, Gross, Honig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</si>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</sst>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1"/>
      <color theme="0" tint="-0.14999847407452621"/>
      <name val="Calibri"/>
      <family val="2"/>
      <scheme val="minor"/>
    </font>
    <font>
      <b/>
      <sz val="14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/>
      <top/>
      <bottom/>
      <diagonal/>
    </border>
    <border>
      <left/>
      <right style="medium">
        <color rgb="FF92D050"/>
      </right>
      <top/>
      <bottom/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 style="thin">
        <color indexed="64"/>
      </left>
      <right style="medium">
        <color rgb="FF92D050"/>
      </right>
      <top/>
      <bottom/>
      <diagonal/>
    </border>
    <border>
      <left/>
      <right/>
      <top style="medium">
        <color rgb="FF92D050"/>
      </top>
      <bottom style="medium">
        <color rgb="FF92D05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 applyBorder="1" applyProtection="1"/>
    <xf numFmtId="4" fontId="0" fillId="2" borderId="0" xfId="0" applyNumberFormat="1" applyFill="1" applyBorder="1" applyProtection="1"/>
    <xf numFmtId="0" fontId="0" fillId="2" borderId="0" xfId="0" applyFill="1" applyBorder="1" applyProtection="1">
      <protection locked="0" hidden="1"/>
    </xf>
    <xf numFmtId="0" fontId="0" fillId="2" borderId="0" xfId="0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right"/>
      <protection locked="0" hidden="1"/>
    </xf>
    <xf numFmtId="0" fontId="0" fillId="3" borderId="1" xfId="0" applyFill="1" applyBorder="1" applyProtection="1"/>
    <xf numFmtId="0" fontId="3" fillId="3" borderId="2" xfId="0" applyFont="1" applyFill="1" applyBorder="1" applyProtection="1"/>
    <xf numFmtId="0" fontId="0" fillId="3" borderId="2" xfId="0" applyFill="1" applyBorder="1" applyProtection="1"/>
    <xf numFmtId="0" fontId="0" fillId="3" borderId="3" xfId="0" applyFill="1" applyBorder="1" applyProtection="1"/>
    <xf numFmtId="0" fontId="0" fillId="3" borderId="4" xfId="0" applyFill="1" applyBorder="1" applyProtection="1"/>
    <xf numFmtId="0" fontId="4" fillId="3" borderId="0" xfId="0" applyFont="1" applyFill="1" applyBorder="1" applyProtection="1"/>
    <xf numFmtId="0" fontId="0" fillId="3" borderId="0" xfId="0" applyFill="1" applyBorder="1" applyProtection="1"/>
    <xf numFmtId="0" fontId="0" fillId="3" borderId="5" xfId="0" applyFill="1" applyBorder="1" applyProtection="1"/>
    <xf numFmtId="0" fontId="0" fillId="3" borderId="6" xfId="0" applyFill="1" applyBorder="1" applyProtection="1"/>
    <xf numFmtId="0" fontId="0" fillId="3" borderId="7" xfId="0" applyFill="1" applyBorder="1" applyProtection="1"/>
    <xf numFmtId="0" fontId="0" fillId="3" borderId="8" xfId="0" applyFill="1" applyBorder="1" applyProtection="1"/>
    <xf numFmtId="164" fontId="0" fillId="3" borderId="0" xfId="0" applyNumberFormat="1" applyFill="1" applyBorder="1" applyProtection="1"/>
    <xf numFmtId="0" fontId="1" fillId="2" borderId="9" xfId="0" applyFont="1" applyFill="1" applyBorder="1" applyProtection="1"/>
    <xf numFmtId="0" fontId="0" fillId="2" borderId="10" xfId="0" applyFill="1" applyBorder="1" applyProtection="1"/>
    <xf numFmtId="0" fontId="0" fillId="2" borderId="11" xfId="0" applyFill="1" applyBorder="1" applyProtection="1"/>
    <xf numFmtId="0" fontId="1" fillId="2" borderId="12" xfId="0" applyFont="1" applyFill="1" applyBorder="1" applyProtection="1"/>
    <xf numFmtId="0" fontId="0" fillId="2" borderId="13" xfId="0" applyFill="1" applyBorder="1" applyProtection="1"/>
    <xf numFmtId="0" fontId="0" fillId="2" borderId="12" xfId="0" applyFont="1" applyFill="1" applyBorder="1" applyProtection="1"/>
    <xf numFmtId="0" fontId="0" fillId="2" borderId="12" xfId="0" applyFill="1" applyBorder="1" applyProtection="1"/>
    <xf numFmtId="0" fontId="0" fillId="2" borderId="14" xfId="0" applyFill="1" applyBorder="1" applyProtection="1"/>
    <xf numFmtId="0" fontId="0" fillId="2" borderId="15" xfId="0" applyFill="1" applyBorder="1" applyProtection="1"/>
    <xf numFmtId="0" fontId="0" fillId="2" borderId="16" xfId="0" applyFill="1" applyBorder="1" applyProtection="1"/>
    <xf numFmtId="0" fontId="2" fillId="2" borderId="14" xfId="0" applyFont="1" applyFill="1" applyBorder="1" applyProtection="1"/>
    <xf numFmtId="0" fontId="2" fillId="2" borderId="15" xfId="0" applyFont="1" applyFill="1" applyBorder="1" applyProtection="1"/>
    <xf numFmtId="4" fontId="2" fillId="2" borderId="15" xfId="0" applyNumberFormat="1" applyFont="1" applyFill="1" applyBorder="1" applyProtection="1"/>
    <xf numFmtId="0" fontId="0" fillId="3" borderId="17" xfId="0" applyFill="1" applyBorder="1" applyProtection="1"/>
    <xf numFmtId="3" fontId="0" fillId="2" borderId="0" xfId="0" applyNumberFormat="1" applyFill="1" applyBorder="1" applyProtection="1"/>
    <xf numFmtId="0" fontId="1" fillId="2" borderId="0" xfId="0" applyFont="1" applyFill="1" applyBorder="1" applyProtection="1"/>
    <xf numFmtId="0" fontId="1" fillId="2" borderId="10" xfId="0" applyFont="1" applyFill="1" applyBorder="1" applyProtection="1"/>
    <xf numFmtId="0" fontId="0" fillId="2" borderId="0" xfId="0" applyFont="1" applyFill="1" applyBorder="1" applyProtection="1"/>
    <xf numFmtId="3" fontId="0" fillId="2" borderId="0" xfId="0" applyNumberFormat="1" applyFill="1" applyBorder="1" applyAlignment="1" applyProtection="1">
      <alignment horizontal="right"/>
    </xf>
    <xf numFmtId="4" fontId="0" fillId="2" borderId="0" xfId="0" applyNumberFormat="1" applyFill="1" applyBorder="1" applyAlignment="1" applyProtection="1">
      <alignment horizontal="right"/>
    </xf>
    <xf numFmtId="0" fontId="0" fillId="3" borderId="12" xfId="0" applyFill="1" applyBorder="1" applyProtection="1"/>
    <xf numFmtId="164" fontId="0" fillId="2" borderId="15" xfId="0" applyNumberFormat="1" applyFill="1" applyBorder="1" applyProtection="1"/>
    <xf numFmtId="0" fontId="6" fillId="3" borderId="0" xfId="0" applyFont="1" applyFill="1" applyBorder="1" applyProtection="1"/>
    <xf numFmtId="0" fontId="7" fillId="3" borderId="0" xfId="0" applyFont="1" applyFill="1" applyBorder="1" applyProtection="1"/>
    <xf numFmtId="0" fontId="6" fillId="3" borderId="0" xfId="0" applyFont="1" applyFill="1" applyBorder="1" applyAlignment="1" applyProtection="1">
      <alignment horizontal="right"/>
    </xf>
    <xf numFmtId="0" fontId="6" fillId="3" borderId="0" xfId="0" applyFont="1" applyFill="1" applyBorder="1" applyAlignment="1" applyProtection="1">
      <alignment horizontal="left"/>
    </xf>
    <xf numFmtId="0" fontId="5" fillId="2" borderId="0" xfId="0" applyFont="1" applyFill="1" applyBorder="1" applyProtection="1">
      <protection locked="0" hidden="1"/>
    </xf>
    <xf numFmtId="0" fontId="5" fillId="2" borderId="0" xfId="0" applyFont="1" applyFill="1" applyBorder="1" applyAlignment="1" applyProtection="1">
      <alignment horizontal="right"/>
      <protection locked="0" hidden="1"/>
    </xf>
    <xf numFmtId="0" fontId="8" fillId="2" borderId="10" xfId="0" applyFont="1" applyFill="1" applyBorder="1" applyProtection="1"/>
    <xf numFmtId="0" fontId="9" fillId="2" borderId="0" xfId="0" applyFont="1" applyFill="1" applyBorder="1" applyProtection="1"/>
    <xf numFmtId="0" fontId="10" fillId="3" borderId="0" xfId="0" applyFont="1" applyFill="1" applyBorder="1" applyProtection="1"/>
    <xf numFmtId="0" fontId="11" fillId="3" borderId="0" xfId="0" applyFont="1" applyFill="1" applyBorder="1" applyProtection="1"/>
    <xf numFmtId="1" fontId="6" fillId="3" borderId="0" xfId="0" applyNumberFormat="1" applyFont="1" applyFill="1" applyBorder="1" applyProtection="1"/>
    <xf numFmtId="164" fontId="6" fillId="3" borderId="0" xfId="0" applyNumberFormat="1" applyFont="1" applyFill="1" applyBorder="1" applyProtection="1"/>
    <xf numFmtId="0" fontId="0" fillId="2" borderId="0" xfId="0" applyNumberFormat="1" applyFill="1" applyBorder="1" applyAlignment="1" applyProtection="1">
      <alignment horizontal="right"/>
      <protection locked="0" hidden="1"/>
    </xf>
    <xf numFmtId="1" fontId="0" fillId="2" borderId="0" xfId="0" applyNumberFormat="1" applyFill="1" applyBorder="1" applyAlignment="1" applyProtection="1">
      <alignment horizontal="right"/>
    </xf>
    <xf numFmtId="0" fontId="2" fillId="2" borderId="0" xfId="0" applyFont="1" applyFill="1" applyBorder="1" applyProtection="1"/>
    <xf numFmtId="4" fontId="2" fillId="2" borderId="0" xfId="0" applyNumberFormat="1" applyFont="1" applyFill="1" applyBorder="1" applyAlignment="1" applyProtection="1">
      <alignment horizontal="right"/>
    </xf>
    <xf numFmtId="0" fontId="2" fillId="2" borderId="12" xfId="0" applyFont="1" applyFill="1" applyBorder="1" applyProtection="1"/>
    <xf numFmtId="4" fontId="8" fillId="2" borderId="15" xfId="0" applyNumberFormat="1" applyFont="1" applyFill="1" applyBorder="1" applyAlignment="1" applyProtection="1">
      <alignment horizontal="left"/>
    </xf>
    <xf numFmtId="0" fontId="0" fillId="3" borderId="18" xfId="0" applyFill="1" applyBorder="1" applyProtection="1"/>
  </cellXfs>
  <cellStyles count="1">
    <cellStyle name="Standard" xfId="0" builtinId="0"/>
  </cellStyles>
  <dxfs count="4">
    <dxf>
      <font>
        <b/>
        <i val="0"/>
        <color theme="0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vertical/>
        <horizontal/>
      </border>
    </dxf>
    <dxf>
      <font>
        <b/>
        <i val="0"/>
        <color theme="0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EB5353"/>
      <color rgb="FFDE661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image" Target="../media/image6.emf"/><Relationship Id="rId7" Type="http://schemas.openxmlformats.org/officeDocument/2006/relationships/image" Target="../media/image2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8.emf"/><Relationship Id="rId5" Type="http://schemas.openxmlformats.org/officeDocument/2006/relationships/image" Target="../media/image3.emf"/><Relationship Id="rId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0</xdr:rowOff>
    </xdr:from>
    <xdr:to>
      <xdr:col>13</xdr:col>
      <xdr:colOff>200025</xdr:colOff>
      <xdr:row>24</xdr:row>
      <xdr:rowOff>161925</xdr:rowOff>
    </xdr:to>
    <xdr:sp macro="" textlink="">
      <xdr:nvSpPr>
        <xdr:cNvPr id="2" name="Rechteck 1"/>
        <xdr:cNvSpPr/>
      </xdr:nvSpPr>
      <xdr:spPr>
        <a:xfrm>
          <a:off x="266700" y="0"/>
          <a:ext cx="13573125" cy="55245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5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</xdr:row>
          <xdr:rowOff>47625</xdr:rowOff>
        </xdr:from>
        <xdr:to>
          <xdr:col>4</xdr:col>
          <xdr:colOff>1571625</xdr:colOff>
          <xdr:row>9</xdr:row>
          <xdr:rowOff>0</xdr:rowOff>
        </xdr:to>
        <xdr:sp macro="" textlink="">
          <xdr:nvSpPr>
            <xdr:cNvPr id="1028" name="ScrollBar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</xdr:row>
          <xdr:rowOff>38100</xdr:rowOff>
        </xdr:from>
        <xdr:to>
          <xdr:col>4</xdr:col>
          <xdr:colOff>1571625</xdr:colOff>
          <xdr:row>7</xdr:row>
          <xdr:rowOff>238125</xdr:rowOff>
        </xdr:to>
        <xdr:sp macro="" textlink="">
          <xdr:nvSpPr>
            <xdr:cNvPr id="1029" name="ScrollBar2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12</xdr:row>
          <xdr:rowOff>28575</xdr:rowOff>
        </xdr:from>
        <xdr:to>
          <xdr:col>4</xdr:col>
          <xdr:colOff>1571625</xdr:colOff>
          <xdr:row>12</xdr:row>
          <xdr:rowOff>228600</xdr:rowOff>
        </xdr:to>
        <xdr:sp macro="" textlink="">
          <xdr:nvSpPr>
            <xdr:cNvPr id="1033" name="ScrollBar4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</xdr:row>
          <xdr:rowOff>0</xdr:rowOff>
        </xdr:from>
        <xdr:to>
          <xdr:col>5</xdr:col>
          <xdr:colOff>57150</xdr:colOff>
          <xdr:row>7</xdr:row>
          <xdr:rowOff>9525</xdr:rowOff>
        </xdr:to>
        <xdr:sp macro="" textlink="">
          <xdr:nvSpPr>
            <xdr:cNvPr id="1036" name="ComboBox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129524</xdr:colOff>
      <xdr:row>25</xdr:row>
      <xdr:rowOff>133350</xdr:rowOff>
    </xdr:from>
    <xdr:to>
      <xdr:col>8</xdr:col>
      <xdr:colOff>238125</xdr:colOff>
      <xdr:row>36</xdr:row>
      <xdr:rowOff>171450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7699" y="5305425"/>
          <a:ext cx="1994551" cy="990600"/>
        </a:xfrm>
        <a:prstGeom prst="rect">
          <a:avLst/>
        </a:prstGeom>
        <a:solidFill>
          <a:schemeClr val="accent1"/>
        </a:solidFill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11</xdr:row>
          <xdr:rowOff>19050</xdr:rowOff>
        </xdr:from>
        <xdr:to>
          <xdr:col>4</xdr:col>
          <xdr:colOff>1571625</xdr:colOff>
          <xdr:row>11</xdr:row>
          <xdr:rowOff>238125</xdr:rowOff>
        </xdr:to>
        <xdr:sp macro="" textlink="">
          <xdr:nvSpPr>
            <xdr:cNvPr id="1037" name="ScrollBar5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</xdr:row>
          <xdr:rowOff>28575</xdr:rowOff>
        </xdr:from>
        <xdr:to>
          <xdr:col>4</xdr:col>
          <xdr:colOff>1562100</xdr:colOff>
          <xdr:row>10</xdr:row>
          <xdr:rowOff>219075</xdr:rowOff>
        </xdr:to>
        <xdr:sp macro="" textlink="">
          <xdr:nvSpPr>
            <xdr:cNvPr id="1038" name="ScrollBar6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657225</xdr:colOff>
          <xdr:row>4</xdr:row>
          <xdr:rowOff>19050</xdr:rowOff>
        </xdr:from>
        <xdr:to>
          <xdr:col>9</xdr:col>
          <xdr:colOff>771525</xdr:colOff>
          <xdr:row>4</xdr:row>
          <xdr:rowOff>161925</xdr:rowOff>
        </xdr:to>
        <xdr:sp macro="" textlink="">
          <xdr:nvSpPr>
            <xdr:cNvPr id="1039" name="CheckBox1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</xdr:row>
          <xdr:rowOff>28575</xdr:rowOff>
        </xdr:from>
        <xdr:to>
          <xdr:col>5</xdr:col>
          <xdr:colOff>57150</xdr:colOff>
          <xdr:row>10</xdr:row>
          <xdr:rowOff>0</xdr:rowOff>
        </xdr:to>
        <xdr:sp macro="" textlink="">
          <xdr:nvSpPr>
            <xdr:cNvPr id="1040" name="ComboBox1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B2:N36"/>
  <sheetViews>
    <sheetView tabSelected="1" zoomScaleNormal="100" workbookViewId="0">
      <pane xSplit="14" ySplit="37" topLeftCell="O39" activePane="bottomRight" state="frozen"/>
      <selection pane="topRight" activeCell="O1" sqref="O1"/>
      <selection pane="bottomLeft" activeCell="A38" sqref="A38"/>
      <selection pane="bottomRight" activeCell="K41" sqref="K41"/>
    </sheetView>
  </sheetViews>
  <sheetFormatPr baseColWidth="10" defaultRowHeight="15" x14ac:dyDescent="0.25"/>
  <cols>
    <col min="1" max="1" width="3.140625" style="1" customWidth="1"/>
    <col min="2" max="2" width="4.7109375" style="1" customWidth="1"/>
    <col min="3" max="3" width="31" style="1" customWidth="1"/>
    <col min="4" max="4" width="14.28515625" style="1" customWidth="1"/>
    <col min="5" max="5" width="25.85546875" style="1" customWidth="1"/>
    <col min="6" max="6" width="13.7109375" style="1" customWidth="1"/>
    <col min="7" max="7" width="14.42578125" style="1" customWidth="1"/>
    <col min="8" max="8" width="13.85546875" style="1" customWidth="1"/>
    <col min="9" max="9" width="21.28515625" style="1" bestFit="1" customWidth="1"/>
    <col min="10" max="10" width="15.7109375" style="1" customWidth="1"/>
    <col min="11" max="11" width="10.42578125" style="1" customWidth="1"/>
    <col min="12" max="12" width="30.5703125" style="1" customWidth="1"/>
    <col min="13" max="13" width="5.5703125" style="1" customWidth="1"/>
    <col min="14" max="14" width="3.140625" style="1" customWidth="1"/>
    <col min="15" max="15" width="11.42578125" style="1" customWidth="1"/>
    <col min="16" max="16384" width="11.42578125" style="1"/>
  </cols>
  <sheetData>
    <row r="2" spans="2:14" ht="23.25" x14ac:dyDescent="0.35">
      <c r="B2" s="6"/>
      <c r="C2" s="7" t="s">
        <v>33</v>
      </c>
      <c r="D2" s="7"/>
      <c r="E2" s="8"/>
      <c r="F2" s="8"/>
      <c r="G2" s="8"/>
      <c r="H2" s="8"/>
      <c r="I2" s="8"/>
      <c r="J2" s="8"/>
      <c r="K2" s="8"/>
      <c r="L2" s="8"/>
      <c r="M2" s="8"/>
      <c r="N2" s="9"/>
    </row>
    <row r="3" spans="2:14" ht="17.25" x14ac:dyDescent="0.3">
      <c r="B3" s="10"/>
      <c r="C3" s="11" t="s">
        <v>12</v>
      </c>
      <c r="D3" s="11"/>
      <c r="E3" s="11"/>
      <c r="F3" s="11"/>
      <c r="G3" s="11"/>
      <c r="H3" s="11"/>
      <c r="I3" s="11"/>
      <c r="J3" s="12"/>
      <c r="K3" s="12"/>
      <c r="L3" s="12"/>
      <c r="M3" s="12"/>
      <c r="N3" s="13"/>
    </row>
    <row r="4" spans="2:14" ht="15.75" thickBot="1" x14ac:dyDescent="0.3"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</row>
    <row r="5" spans="2:14" x14ac:dyDescent="0.25">
      <c r="B5" s="10"/>
      <c r="C5" s="18" t="s">
        <v>7</v>
      </c>
      <c r="D5" s="34"/>
      <c r="E5" s="19"/>
      <c r="F5" s="19"/>
      <c r="G5" s="20"/>
      <c r="H5" s="12"/>
      <c r="I5" s="12" t="s">
        <v>46</v>
      </c>
      <c r="J5" s="12"/>
      <c r="K5" s="12"/>
      <c r="L5" s="12"/>
      <c r="M5" s="12"/>
      <c r="N5" s="13"/>
    </row>
    <row r="6" spans="2:14" ht="18" customHeight="1" x14ac:dyDescent="0.25">
      <c r="B6" s="10"/>
      <c r="C6" s="21"/>
      <c r="D6" s="33"/>
      <c r="G6" s="22"/>
      <c r="H6" s="38"/>
      <c r="I6" s="12"/>
      <c r="J6" s="12"/>
      <c r="K6" s="12"/>
      <c r="L6" s="12"/>
      <c r="M6" s="12"/>
      <c r="N6" s="13"/>
    </row>
    <row r="7" spans="2:14" ht="20.100000000000001" customHeight="1" x14ac:dyDescent="0.25">
      <c r="B7" s="10"/>
      <c r="C7" s="23" t="s">
        <v>8</v>
      </c>
      <c r="D7" s="35"/>
      <c r="G7" s="22"/>
      <c r="H7" s="38"/>
      <c r="I7" s="12"/>
      <c r="J7" s="12"/>
      <c r="K7" s="12"/>
      <c r="L7" s="12"/>
      <c r="M7" s="12"/>
      <c r="N7" s="13"/>
    </row>
    <row r="8" spans="2:14" ht="20.100000000000001" customHeight="1" x14ac:dyDescent="0.25">
      <c r="B8" s="10"/>
      <c r="C8" s="24" t="s">
        <v>14</v>
      </c>
      <c r="D8" s="1" t="s">
        <v>1</v>
      </c>
      <c r="F8" s="1">
        <f>C33</f>
        <v>41</v>
      </c>
      <c r="G8" s="22"/>
      <c r="H8" s="12"/>
      <c r="I8" s="12"/>
      <c r="J8" s="12"/>
      <c r="K8" s="12"/>
      <c r="L8" s="12"/>
      <c r="M8" s="12"/>
      <c r="N8" s="13"/>
    </row>
    <row r="9" spans="2:14" ht="20.100000000000001" customHeight="1" x14ac:dyDescent="0.25">
      <c r="B9" s="31"/>
      <c r="C9" s="24" t="s">
        <v>2</v>
      </c>
      <c r="D9" s="1" t="s">
        <v>3</v>
      </c>
      <c r="F9" s="1">
        <f>E33</f>
        <v>39</v>
      </c>
      <c r="G9" s="22"/>
      <c r="H9" s="12"/>
      <c r="I9" s="12"/>
      <c r="J9" s="12"/>
      <c r="K9" s="12"/>
      <c r="L9" s="12"/>
      <c r="M9" s="12"/>
      <c r="N9" s="13"/>
    </row>
    <row r="10" spans="2:14" ht="20.100000000000001" customHeight="1" x14ac:dyDescent="0.25">
      <c r="B10" s="10"/>
      <c r="C10" s="24" t="s">
        <v>37</v>
      </c>
      <c r="D10" s="1" t="s">
        <v>25</v>
      </c>
      <c r="F10" s="53">
        <f>G33*1</f>
        <v>10</v>
      </c>
      <c r="G10" s="22"/>
      <c r="H10" s="12"/>
      <c r="I10" s="12"/>
      <c r="J10" s="12"/>
      <c r="K10" s="12"/>
      <c r="L10" s="12"/>
      <c r="M10" s="12"/>
      <c r="N10" s="13"/>
    </row>
    <row r="11" spans="2:14" ht="20.100000000000001" customHeight="1" x14ac:dyDescent="0.25">
      <c r="B11" s="10"/>
      <c r="C11" s="24" t="s">
        <v>38</v>
      </c>
      <c r="D11" s="1" t="s">
        <v>31</v>
      </c>
      <c r="F11" s="4" t="str">
        <f>IF(AND(I33=J35,F9&lt;35),G34,"-")</f>
        <v>-</v>
      </c>
      <c r="G11" s="22"/>
      <c r="H11" s="12"/>
      <c r="I11" s="12"/>
      <c r="J11" s="12"/>
      <c r="K11" s="12"/>
      <c r="L11" s="12"/>
      <c r="M11" s="12"/>
      <c r="N11" s="13"/>
    </row>
    <row r="12" spans="2:14" ht="20.100000000000001" customHeight="1" x14ac:dyDescent="0.3">
      <c r="B12" s="10"/>
      <c r="C12" s="24" t="s">
        <v>17</v>
      </c>
      <c r="D12" s="1" t="s">
        <v>39</v>
      </c>
      <c r="F12" s="1">
        <f>B33/10</f>
        <v>6.7</v>
      </c>
      <c r="G12" s="22"/>
      <c r="H12" s="12"/>
      <c r="I12" s="49" t="s">
        <v>36</v>
      </c>
      <c r="J12" s="40"/>
      <c r="K12" s="40"/>
      <c r="L12" s="40"/>
      <c r="M12" s="41"/>
      <c r="N12" s="13"/>
    </row>
    <row r="13" spans="2:14" ht="20.100000000000001" customHeight="1" thickBot="1" x14ac:dyDescent="0.3">
      <c r="B13" s="10"/>
      <c r="C13" s="25" t="s">
        <v>16</v>
      </c>
      <c r="D13" s="26" t="s">
        <v>23</v>
      </c>
      <c r="E13" s="26"/>
      <c r="F13" s="39">
        <f>H33/10</f>
        <v>20</v>
      </c>
      <c r="G13" s="27"/>
      <c r="H13" s="12"/>
      <c r="I13" s="48" t="s">
        <v>34</v>
      </c>
      <c r="J13" s="40"/>
      <c r="K13" s="48" t="s">
        <v>35</v>
      </c>
      <c r="L13" s="40"/>
      <c r="M13" s="41"/>
      <c r="N13" s="13"/>
    </row>
    <row r="14" spans="2:14" ht="15.75" thickBot="1" x14ac:dyDescent="0.3">
      <c r="B14" s="10"/>
      <c r="C14" s="58"/>
      <c r="D14" s="58"/>
      <c r="E14" s="12"/>
      <c r="F14" s="17"/>
      <c r="G14" s="12"/>
      <c r="H14" s="12"/>
      <c r="I14" s="42" t="s">
        <v>24</v>
      </c>
      <c r="J14" s="42" t="s">
        <v>26</v>
      </c>
      <c r="K14" s="42" t="s">
        <v>29</v>
      </c>
      <c r="L14" s="42" t="s">
        <v>47</v>
      </c>
      <c r="M14" s="41"/>
      <c r="N14" s="13"/>
    </row>
    <row r="15" spans="2:14" ht="18.75" x14ac:dyDescent="0.3">
      <c r="B15" s="10"/>
      <c r="C15" s="21" t="s">
        <v>13</v>
      </c>
      <c r="E15" s="46" t="str">
        <f>IF(F9&gt;35,"Erhöhte Gefahr Nacherwärmung","")</f>
        <v>Erhöhte Gefahr Nacherwärmung</v>
      </c>
      <c r="F15" s="19"/>
      <c r="G15" s="20"/>
      <c r="H15" s="12"/>
      <c r="I15" s="50">
        <v>0</v>
      </c>
      <c r="J15" s="51">
        <v>0</v>
      </c>
      <c r="K15" s="40">
        <v>1</v>
      </c>
      <c r="L15" s="40">
        <v>0.2</v>
      </c>
      <c r="M15" s="41"/>
      <c r="N15" s="13"/>
    </row>
    <row r="16" spans="2:14" ht="18.75" x14ac:dyDescent="0.3">
      <c r="B16" s="10"/>
      <c r="C16" s="24"/>
      <c r="D16" s="47" t="str">
        <f>IF(AND(F10&gt;0,F9&lt;30),"Managementfehler",IF(F10=0,"","Temperaturanstieg! BioCool verwenden!"))</f>
        <v>Temperaturanstieg! BioCool verwenden!</v>
      </c>
      <c r="G16" s="22"/>
      <c r="H16" s="12"/>
      <c r="I16" s="50">
        <v>10</v>
      </c>
      <c r="J16" s="51">
        <v>2.2999999999999998</v>
      </c>
      <c r="K16" s="40">
        <v>2</v>
      </c>
      <c r="L16" s="40">
        <v>0.3</v>
      </c>
      <c r="M16" s="41"/>
      <c r="N16" s="13"/>
    </row>
    <row r="17" spans="2:14" x14ac:dyDescent="0.25">
      <c r="B17" s="10"/>
      <c r="C17" s="24" t="s">
        <v>4</v>
      </c>
      <c r="E17" s="4" t="str">
        <f>IF(AND(F10=0,F9&lt;35,I33=J35),"Siloferm","")</f>
        <v/>
      </c>
      <c r="F17" s="4" t="str">
        <f>IF(AND(F$9&lt;30,I$33=J$35),"","BioCool")</f>
        <v>BioCool</v>
      </c>
      <c r="G17" s="22"/>
      <c r="H17" s="12"/>
      <c r="I17" s="50">
        <v>15</v>
      </c>
      <c r="J17" s="51">
        <v>3.5</v>
      </c>
      <c r="K17" s="40">
        <v>3</v>
      </c>
      <c r="L17" s="40">
        <v>0.4</v>
      </c>
      <c r="M17" s="41"/>
      <c r="N17" s="13"/>
    </row>
    <row r="18" spans="2:14" x14ac:dyDescent="0.25">
      <c r="B18" s="10"/>
      <c r="C18" s="24" t="s">
        <v>15</v>
      </c>
      <c r="D18" s="1" t="s">
        <v>1</v>
      </c>
      <c r="E18" s="4" t="str">
        <f>IF(AND(F10=0,F9&lt;35,I33=J35),F8*F9/100,"")</f>
        <v/>
      </c>
      <c r="F18" s="1">
        <f>IF(AND(F$9&lt;30,I$33=J$35),"",F8*F9/100)</f>
        <v>15.99</v>
      </c>
      <c r="G18" s="22"/>
      <c r="H18" s="12"/>
      <c r="I18" s="50">
        <v>20</v>
      </c>
      <c r="J18" s="51">
        <v>4.5999999999999996</v>
      </c>
      <c r="K18" s="40">
        <v>4</v>
      </c>
      <c r="L18" s="40">
        <v>0.5</v>
      </c>
      <c r="M18" s="41"/>
      <c r="N18" s="13"/>
    </row>
    <row r="19" spans="2:14" x14ac:dyDescent="0.25">
      <c r="B19" s="10"/>
      <c r="C19" s="24" t="s">
        <v>40</v>
      </c>
      <c r="D19" s="1" t="s">
        <v>22</v>
      </c>
      <c r="E19" s="36" t="str">
        <f>IF(AND(F10=0,F9&lt;35,I33=J35),E18*1000*F12/I23,"")</f>
        <v/>
      </c>
      <c r="F19" s="32">
        <f>IF(AND(F$9&lt;30,I$33=J$35),"",F18*1000*F12/I23)</f>
        <v>34118.789808917194</v>
      </c>
      <c r="G19" s="22"/>
      <c r="H19" s="12"/>
      <c r="I19" s="50">
        <v>25</v>
      </c>
      <c r="J19" s="51">
        <v>5.8</v>
      </c>
      <c r="K19" s="40">
        <v>5</v>
      </c>
      <c r="L19" s="40">
        <v>0.6</v>
      </c>
      <c r="M19" s="41"/>
      <c r="N19" s="13"/>
    </row>
    <row r="20" spans="2:14" x14ac:dyDescent="0.25">
      <c r="B20" s="10"/>
      <c r="C20" s="24" t="s">
        <v>41</v>
      </c>
      <c r="D20" s="1" t="s">
        <v>22</v>
      </c>
      <c r="E20" s="36" t="str">
        <f>IF(AND(F9&lt;35,F10=0,I33=J35),VLOOKUP(F11,K15:L19,2)*E18*1000/I23,"")</f>
        <v/>
      </c>
      <c r="F20" s="32">
        <f>IF(AND(F$9&lt;30,I$33=J$35),"",VLOOKUP(F10,I15:J19,2,)/100*F19)</f>
        <v>784.73216560509547</v>
      </c>
      <c r="G20" s="22"/>
      <c r="H20" s="12"/>
      <c r="I20" s="42"/>
      <c r="J20" s="42"/>
      <c r="K20" s="40"/>
      <c r="L20" s="40"/>
      <c r="M20" s="41"/>
      <c r="N20" s="13"/>
    </row>
    <row r="21" spans="2:14" x14ac:dyDescent="0.25">
      <c r="B21" s="10"/>
      <c r="C21" s="24" t="s">
        <v>42</v>
      </c>
      <c r="D21" s="1" t="s">
        <v>5</v>
      </c>
      <c r="E21" s="37" t="str">
        <f>IF(AND(F10=0,F9&lt;35,I33=J35),E20*F13/100,"")</f>
        <v/>
      </c>
      <c r="F21" s="2">
        <f>IF(AND(F$9&lt;30,I$33=J$35),"",F20*F13/100)</f>
        <v>156.94643312101908</v>
      </c>
      <c r="G21" s="22"/>
      <c r="H21" s="12"/>
      <c r="I21" s="40"/>
      <c r="J21" s="40"/>
      <c r="K21" s="41"/>
      <c r="L21" s="41"/>
      <c r="M21" s="41"/>
      <c r="N21" s="13"/>
    </row>
    <row r="22" spans="2:14" x14ac:dyDescent="0.25">
      <c r="B22" s="10"/>
      <c r="C22" s="24" t="s">
        <v>43</v>
      </c>
      <c r="D22" s="1" t="s">
        <v>5</v>
      </c>
      <c r="E22" s="37" t="str">
        <f>IF(AND(F10=0,F9&lt;35,I33=J35),F8*1,"")</f>
        <v/>
      </c>
      <c r="F22" s="1">
        <f>IF(AND(F$9&lt;30,I$33=J$35),"",F8*1.64)</f>
        <v>67.239999999999995</v>
      </c>
      <c r="G22" s="22"/>
      <c r="H22" s="12"/>
      <c r="I22" s="40" t="s">
        <v>44</v>
      </c>
      <c r="J22" s="40"/>
      <c r="K22" s="41"/>
      <c r="L22" s="41"/>
      <c r="M22" s="41"/>
      <c r="N22" s="13"/>
    </row>
    <row r="23" spans="2:14" ht="18.75" x14ac:dyDescent="0.3">
      <c r="B23" s="10"/>
      <c r="C23" s="56" t="s">
        <v>6</v>
      </c>
      <c r="D23" s="54" t="s">
        <v>5</v>
      </c>
      <c r="E23" s="55" t="str">
        <f>IF(AND(F10=0,F9&lt;35,I33=J35),E21-E22,"")</f>
        <v/>
      </c>
      <c r="F23" s="55">
        <f>IF(AND(OR(I33=J33,I33=J34),F21&lt;F22),"s. Hinweis",IF(AND(F9&gt;29,F21&lt;F22),"s. Hinweis",IF(AND(F$9&lt;30,I$33=J$35),"",F21-F22)))</f>
        <v>89.706433121019089</v>
      </c>
      <c r="G23" s="22"/>
      <c r="H23" s="12"/>
      <c r="I23" s="42">
        <v>3.14</v>
      </c>
      <c r="J23" s="43" t="s">
        <v>45</v>
      </c>
      <c r="K23" s="41"/>
      <c r="L23" s="41" t="s">
        <v>48</v>
      </c>
      <c r="M23" s="41"/>
      <c r="N23" s="13"/>
    </row>
    <row r="24" spans="2:14" ht="19.5" thickBot="1" x14ac:dyDescent="0.35">
      <c r="B24" s="10"/>
      <c r="C24" s="28"/>
      <c r="D24" s="29"/>
      <c r="E24" s="57" t="str">
        <f>IF(F21&lt;F22,"Kein Temperaturanstieg eingegeben!","")</f>
        <v/>
      </c>
      <c r="F24" s="30"/>
      <c r="G24" s="27"/>
      <c r="H24" s="12"/>
      <c r="I24" s="42"/>
      <c r="J24" s="43"/>
      <c r="K24" s="41"/>
      <c r="L24" s="41"/>
      <c r="M24" s="41"/>
      <c r="N24" s="13"/>
    </row>
    <row r="25" spans="2:14" x14ac:dyDescent="0.25"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6"/>
    </row>
    <row r="31" spans="2:14" ht="26.25" hidden="1" customHeight="1" x14ac:dyDescent="0.25"/>
    <row r="32" spans="2:14" hidden="1" x14ac:dyDescent="0.25">
      <c r="B32" s="44" t="s">
        <v>19</v>
      </c>
      <c r="C32" s="45" t="s">
        <v>0</v>
      </c>
      <c r="D32" s="45"/>
      <c r="E32" s="45" t="s">
        <v>2</v>
      </c>
      <c r="F32" s="45" t="s">
        <v>9</v>
      </c>
      <c r="G32" s="45" t="s">
        <v>30</v>
      </c>
      <c r="H32" s="45" t="s">
        <v>21</v>
      </c>
      <c r="I32" s="45" t="s">
        <v>11</v>
      </c>
      <c r="J32" s="44" t="s">
        <v>20</v>
      </c>
      <c r="K32" s="3"/>
    </row>
    <row r="33" spans="2:11" s="3" customFormat="1" hidden="1" x14ac:dyDescent="0.25">
      <c r="B33" s="3">
        <v>67</v>
      </c>
      <c r="C33" s="3">
        <v>41</v>
      </c>
      <c r="E33" s="3">
        <v>39</v>
      </c>
      <c r="F33" s="3">
        <f>IF(F17="Proferm",2.8,3.8)</f>
        <v>3.8</v>
      </c>
      <c r="G33" s="52" t="s">
        <v>49</v>
      </c>
      <c r="H33" s="3">
        <v>200</v>
      </c>
      <c r="I33" s="5" t="s">
        <v>10</v>
      </c>
      <c r="J33" s="3" t="s">
        <v>10</v>
      </c>
    </row>
    <row r="34" spans="2:11" hidden="1" x14ac:dyDescent="0.25">
      <c r="B34" s="3"/>
      <c r="C34" s="3" t="s">
        <v>32</v>
      </c>
      <c r="D34" s="3"/>
      <c r="E34" s="3"/>
      <c r="F34" s="3"/>
      <c r="G34" s="3">
        <v>1</v>
      </c>
      <c r="H34" s="3"/>
      <c r="I34" s="3"/>
      <c r="J34" s="3" t="s">
        <v>27</v>
      </c>
      <c r="K34" s="3"/>
    </row>
    <row r="35" spans="2:11" hidden="1" x14ac:dyDescent="0.25">
      <c r="B35" s="3"/>
      <c r="C35" s="3" t="b">
        <v>0</v>
      </c>
      <c r="D35" s="3" t="str">
        <f>IF(C35=TRUE,"Ja","Nein")</f>
        <v>Nein</v>
      </c>
      <c r="E35" s="3"/>
      <c r="F35" s="3"/>
      <c r="G35" s="5" t="s">
        <v>18</v>
      </c>
      <c r="H35" s="3"/>
      <c r="I35" s="3"/>
      <c r="J35" s="3" t="s">
        <v>28</v>
      </c>
      <c r="K35" s="3"/>
    </row>
    <row r="36" spans="2:11" hidden="1" x14ac:dyDescent="0.25"/>
  </sheetData>
  <sheetProtection password="C192" sheet="1" objects="1" scenarios="1" selectLockedCells="1"/>
  <conditionalFormatting sqref="I12:M15 I22:J24 L22:M24 I21:M21 K16:M20 I16:J19">
    <cfRule type="expression" dxfId="3" priority="4">
      <formula>$D$35="Ja"</formula>
    </cfRule>
  </conditionalFormatting>
  <conditionalFormatting sqref="K13:K21">
    <cfRule type="expression" dxfId="2" priority="3">
      <formula>$D$35="Ja"</formula>
    </cfRule>
  </conditionalFormatting>
  <conditionalFormatting sqref="K22:K24">
    <cfRule type="expression" dxfId="1" priority="2">
      <formula>$D$35="Ja"</formula>
    </cfRule>
  </conditionalFormatting>
  <conditionalFormatting sqref="I20:J20">
    <cfRule type="expression" dxfId="0" priority="1">
      <formula>$D$35="Ja"</formula>
    </cfRule>
  </conditionalFormatting>
  <pageMargins left="0.25" right="0.25" top="0.75" bottom="0.75" header="0.3" footer="0.3"/>
  <pageSetup paperSize="9" scale="43" orientation="landscape" r:id="rId1"/>
  <ignoredErrors>
    <ignoredError sqref="F33" unlockedFormula="1"/>
  </ignoredErrors>
  <drawing r:id="rId2"/>
  <legacyDrawing r:id="rId3"/>
  <controls>
    <mc:AlternateContent xmlns:mc="http://schemas.openxmlformats.org/markup-compatibility/2006">
      <mc:Choice Requires="x14">
        <control shapeId="1040" r:id="rId4" name="ComboBox1">
          <controlPr defaultSize="0" autoLine="0" linkedCell="G33" listFillRange="I15:I19" r:id="rId5">
            <anchor moveWithCells="1">
              <from>
                <xdr:col>4</xdr:col>
                <xdr:colOff>38100</xdr:colOff>
                <xdr:row>9</xdr:row>
                <xdr:rowOff>28575</xdr:rowOff>
              </from>
              <to>
                <xdr:col>5</xdr:col>
                <xdr:colOff>57150</xdr:colOff>
                <xdr:row>10</xdr:row>
                <xdr:rowOff>0</xdr:rowOff>
              </to>
            </anchor>
          </controlPr>
        </control>
      </mc:Choice>
      <mc:Fallback>
        <control shapeId="1040" r:id="rId4" name="ComboBox1"/>
      </mc:Fallback>
    </mc:AlternateContent>
    <mc:AlternateContent xmlns:mc="http://schemas.openxmlformats.org/markup-compatibility/2006">
      <mc:Choice Requires="x14">
        <control shapeId="1039" r:id="rId6" name="CheckBox1">
          <controlPr defaultSize="0" autoLine="0" linkedCell="C35" r:id="rId7">
            <anchor moveWithCells="1">
              <from>
                <xdr:col>9</xdr:col>
                <xdr:colOff>657225</xdr:colOff>
                <xdr:row>4</xdr:row>
                <xdr:rowOff>19050</xdr:rowOff>
              </from>
              <to>
                <xdr:col>9</xdr:col>
                <xdr:colOff>771525</xdr:colOff>
                <xdr:row>4</xdr:row>
                <xdr:rowOff>161925</xdr:rowOff>
              </to>
            </anchor>
          </controlPr>
        </control>
      </mc:Choice>
      <mc:Fallback>
        <control shapeId="1039" r:id="rId6" name="CheckBox1"/>
      </mc:Fallback>
    </mc:AlternateContent>
    <mc:AlternateContent xmlns:mc="http://schemas.openxmlformats.org/markup-compatibility/2006">
      <mc:Choice Requires="x14">
        <control shapeId="1037" r:id="rId8" name="ScrollBar5">
          <controlPr defaultSize="0" autoLine="0" linkedCell="B33" r:id="rId9">
            <anchor moveWithCells="1">
              <from>
                <xdr:col>4</xdr:col>
                <xdr:colOff>28575</xdr:colOff>
                <xdr:row>11</xdr:row>
                <xdr:rowOff>19050</xdr:rowOff>
              </from>
              <to>
                <xdr:col>4</xdr:col>
                <xdr:colOff>1571625</xdr:colOff>
                <xdr:row>11</xdr:row>
                <xdr:rowOff>238125</xdr:rowOff>
              </to>
            </anchor>
          </controlPr>
        </control>
      </mc:Choice>
      <mc:Fallback>
        <control shapeId="1037" r:id="rId8" name="ScrollBar5"/>
      </mc:Fallback>
    </mc:AlternateContent>
    <mc:AlternateContent xmlns:mc="http://schemas.openxmlformats.org/markup-compatibility/2006">
      <mc:Choice Requires="x14">
        <control shapeId="1028" r:id="rId10" name="ScrollBar1">
          <controlPr autoLine="0" linkedCell="E33" r:id="rId11">
            <anchor moveWithCells="1">
              <from>
                <xdr:col>4</xdr:col>
                <xdr:colOff>38100</xdr:colOff>
                <xdr:row>8</xdr:row>
                <xdr:rowOff>47625</xdr:rowOff>
              </from>
              <to>
                <xdr:col>4</xdr:col>
                <xdr:colOff>1571625</xdr:colOff>
                <xdr:row>9</xdr:row>
                <xdr:rowOff>0</xdr:rowOff>
              </to>
            </anchor>
          </controlPr>
        </control>
      </mc:Choice>
      <mc:Fallback>
        <control shapeId="1028" r:id="rId10" name="ScrollBar1"/>
      </mc:Fallback>
    </mc:AlternateContent>
    <mc:AlternateContent xmlns:mc="http://schemas.openxmlformats.org/markup-compatibility/2006">
      <mc:Choice Requires="x14">
        <control shapeId="1029" r:id="rId12" name="ScrollBar2">
          <controlPr autoLine="0" linkedCell="C33" r:id="rId13">
            <anchor moveWithCells="1">
              <from>
                <xdr:col>4</xdr:col>
                <xdr:colOff>38100</xdr:colOff>
                <xdr:row>7</xdr:row>
                <xdr:rowOff>38100</xdr:rowOff>
              </from>
              <to>
                <xdr:col>4</xdr:col>
                <xdr:colOff>1571625</xdr:colOff>
                <xdr:row>7</xdr:row>
                <xdr:rowOff>238125</xdr:rowOff>
              </to>
            </anchor>
          </controlPr>
        </control>
      </mc:Choice>
      <mc:Fallback>
        <control shapeId="1029" r:id="rId12" name="ScrollBar2"/>
      </mc:Fallback>
    </mc:AlternateContent>
    <mc:AlternateContent xmlns:mc="http://schemas.openxmlformats.org/markup-compatibility/2006">
      <mc:Choice Requires="x14">
        <control shapeId="1033" r:id="rId14" name="ScrollBar4">
          <controlPr defaultSize="0" autoLine="0" linkedCell="H33" r:id="rId15">
            <anchor moveWithCells="1">
              <from>
                <xdr:col>4</xdr:col>
                <xdr:colOff>28575</xdr:colOff>
                <xdr:row>12</xdr:row>
                <xdr:rowOff>28575</xdr:rowOff>
              </from>
              <to>
                <xdr:col>4</xdr:col>
                <xdr:colOff>1571625</xdr:colOff>
                <xdr:row>12</xdr:row>
                <xdr:rowOff>228600</xdr:rowOff>
              </to>
            </anchor>
          </controlPr>
        </control>
      </mc:Choice>
      <mc:Fallback>
        <control shapeId="1033" r:id="rId14" name="ScrollBar4"/>
      </mc:Fallback>
    </mc:AlternateContent>
    <mc:AlternateContent xmlns:mc="http://schemas.openxmlformats.org/markup-compatibility/2006">
      <mc:Choice Requires="x14">
        <control shapeId="1036" r:id="rId16" name="ComboBox2">
          <controlPr defaultSize="0" autoLine="0" linkedCell="I33" listFillRange="J33:J35" r:id="rId17">
            <anchor moveWithCells="1">
              <from>
                <xdr:col>4</xdr:col>
                <xdr:colOff>38100</xdr:colOff>
                <xdr:row>6</xdr:row>
                <xdr:rowOff>0</xdr:rowOff>
              </from>
              <to>
                <xdr:col>5</xdr:col>
                <xdr:colOff>57150</xdr:colOff>
                <xdr:row>7</xdr:row>
                <xdr:rowOff>9525</xdr:rowOff>
              </to>
            </anchor>
          </controlPr>
        </control>
      </mc:Choice>
      <mc:Fallback>
        <control shapeId="1036" r:id="rId16" name="ComboBox2"/>
      </mc:Fallback>
    </mc:AlternateContent>
    <mc:AlternateContent xmlns:mc="http://schemas.openxmlformats.org/markup-compatibility/2006">
      <mc:Choice Requires="x14">
        <control shapeId="1038" r:id="rId18" name="ScrollBar6">
          <controlPr defaultSize="0" autoLine="0" linkedCell="G34" r:id="rId19">
            <anchor moveWithCells="1">
              <from>
                <xdr:col>4</xdr:col>
                <xdr:colOff>28575</xdr:colOff>
                <xdr:row>10</xdr:row>
                <xdr:rowOff>28575</xdr:rowOff>
              </from>
              <to>
                <xdr:col>4</xdr:col>
                <xdr:colOff>1562100</xdr:colOff>
                <xdr:row>10</xdr:row>
                <xdr:rowOff>219075</xdr:rowOff>
              </to>
            </anchor>
          </controlPr>
        </control>
      </mc:Choice>
      <mc:Fallback>
        <control shapeId="1038" r:id="rId18" name="ScrollBar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AGRAVIS Raiffeisen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Nuebel</dc:creator>
  <cp:lastModifiedBy>Sabine Rahn</cp:lastModifiedBy>
  <cp:lastPrinted>2014-07-23T13:09:57Z</cp:lastPrinted>
  <dcterms:created xsi:type="dcterms:W3CDTF">2014-06-30T06:54:03Z</dcterms:created>
  <dcterms:modified xsi:type="dcterms:W3CDTF">2016-09-14T09:18:55Z</dcterms:modified>
</cp:coreProperties>
</file>