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2"/>
  </bookViews>
  <sheets>
    <sheet name="Dokumentation" sheetId="1" r:id="rId1"/>
    <sheet name="Silierkette" sheetId="2" r:id="rId2"/>
    <sheet name="Silogeometrie" sheetId="3" r:id="rId3"/>
  </sheets>
  <definedNames/>
  <calcPr fullCalcOnLoad="1"/>
</workbook>
</file>

<file path=xl/sharedStrings.xml><?xml version="1.0" encoding="utf-8"?>
<sst xmlns="http://schemas.openxmlformats.org/spreadsheetml/2006/main" count="80" uniqueCount="78">
  <si>
    <t>Walzfaktor =</t>
  </si>
  <si>
    <t>Typische Werte = 1,5 - 6 ha / Stunde</t>
  </si>
  <si>
    <t>Walzfahrzeug</t>
  </si>
  <si>
    <r>
      <t xml:space="preserve">Gewicht </t>
    </r>
    <r>
      <rPr>
        <sz val="10"/>
        <rFont val="Arial"/>
        <family val="2"/>
      </rPr>
      <t>(kg)</t>
    </r>
  </si>
  <si>
    <r>
      <t xml:space="preserve">Walzzeit </t>
    </r>
    <r>
      <rPr>
        <sz val="10"/>
        <rFont val="Arial"/>
        <family val="2"/>
      </rPr>
      <t>(% der Füllzeit)</t>
    </r>
  </si>
  <si>
    <r>
      <t xml:space="preserve">Silowandhöhe </t>
    </r>
    <r>
      <rPr>
        <sz val="10"/>
        <rFont val="Arial"/>
        <family val="2"/>
      </rPr>
      <t>(Meter;  0 für Siloplatte)</t>
    </r>
  </si>
  <si>
    <r>
      <t xml:space="preserve">Maximale Silagehöhe </t>
    </r>
    <r>
      <rPr>
        <sz val="10"/>
        <rFont val="Arial"/>
        <family val="2"/>
      </rPr>
      <t>(Meter)</t>
    </r>
  </si>
  <si>
    <r>
      <t xml:space="preserve">Schichtstärke des anzuwalzenden Siliergutes </t>
    </r>
    <r>
      <rPr>
        <sz val="10"/>
        <rFont val="Arial"/>
        <family val="2"/>
      </rPr>
      <t>(cm)</t>
    </r>
  </si>
  <si>
    <r>
      <t xml:space="preserve">Fahrzeug # 1 - </t>
    </r>
    <r>
      <rPr>
        <sz val="10"/>
        <rFont val="Arial"/>
        <family val="2"/>
      </rPr>
      <t>typische Gewichte = 4.500 - 27.000 kg</t>
    </r>
  </si>
  <si>
    <r>
      <t xml:space="preserve">Fahrzeug # 2 - </t>
    </r>
    <r>
      <rPr>
        <sz val="10"/>
        <rFont val="Arial"/>
        <family val="2"/>
      </rPr>
      <t>typische Gewichte = 4.500 - 27.000 kg</t>
    </r>
  </si>
  <si>
    <r>
      <t xml:space="preserve">Fahrzeug # 3 - </t>
    </r>
    <r>
      <rPr>
        <sz val="10"/>
        <rFont val="Arial"/>
        <family val="2"/>
      </rPr>
      <t>typische Gewichte = 4.500 - 27.000 kg</t>
    </r>
  </si>
  <si>
    <r>
      <t xml:space="preserve">Fahrzeug # 4 - </t>
    </r>
    <r>
      <rPr>
        <sz val="10"/>
        <rFont val="Arial"/>
        <family val="2"/>
      </rPr>
      <t>typische Gewichte = 4.500 - 27.000 kg</t>
    </r>
  </si>
  <si>
    <r>
      <t xml:space="preserve">Höchstmögliche Dichte </t>
    </r>
    <r>
      <rPr>
        <sz val="10"/>
        <rFont val="Arial"/>
        <family val="2"/>
      </rPr>
      <t>(kg TM / m³)</t>
    </r>
    <r>
      <rPr>
        <b/>
        <sz val="10"/>
        <rFont val="Arial"/>
        <family val="2"/>
      </rPr>
      <t xml:space="preserve"> =</t>
    </r>
  </si>
  <si>
    <r>
      <t xml:space="preserve">Siliergutanlieferung </t>
    </r>
    <r>
      <rPr>
        <sz val="10"/>
        <rFont val="Arial"/>
        <family val="2"/>
      </rPr>
      <t>(Hektar / Stunde)</t>
    </r>
  </si>
  <si>
    <r>
      <t xml:space="preserve">Siliergutanlieferung </t>
    </r>
    <r>
      <rPr>
        <sz val="10"/>
        <rFont val="Arial"/>
        <family val="2"/>
      </rPr>
      <t>(Tonnen Siliergut-FM / Stunde)</t>
    </r>
  </si>
  <si>
    <r>
      <t xml:space="preserve">Siliergut-TM-Gehalt </t>
    </r>
    <r>
      <rPr>
        <sz val="10"/>
        <rFont val="Arial"/>
        <family val="2"/>
      </rPr>
      <t>(dezimal, z.B. 0,35)</t>
    </r>
  </si>
  <si>
    <r>
      <t xml:space="preserve">Siliergutertrag </t>
    </r>
    <r>
      <rPr>
        <sz val="10"/>
        <rFont val="Arial"/>
        <family val="2"/>
      </rPr>
      <t>(Tonnen Siliergut-TM / ha)</t>
    </r>
  </si>
  <si>
    <t>Typische Werte = 10 - 200 t Siliergut-FM / Stunde</t>
  </si>
  <si>
    <r>
      <t xml:space="preserve">Empfohlen = </t>
    </r>
    <r>
      <rPr>
        <b/>
        <sz val="10"/>
        <rFont val="Arial"/>
        <family val="2"/>
      </rPr>
      <t>15 cm oder weniger</t>
    </r>
  </si>
  <si>
    <t>Winterhalbjahr</t>
  </si>
  <si>
    <t>Sommerhalbjahr</t>
  </si>
  <si>
    <t>Kalkulationsblatt zur Berechnung der Silogeometrie</t>
  </si>
  <si>
    <r>
      <t xml:space="preserve">Viehbestand </t>
    </r>
    <r>
      <rPr>
        <sz val="10"/>
        <rFont val="Arial"/>
        <family val="0"/>
      </rPr>
      <t>(GV)</t>
    </r>
  </si>
  <si>
    <r>
      <t xml:space="preserve">Silageverbrauch </t>
    </r>
    <r>
      <rPr>
        <sz val="10"/>
        <rFont val="Arial"/>
        <family val="0"/>
      </rPr>
      <t>(kg TM / GV und Tag)</t>
    </r>
  </si>
  <si>
    <r>
      <t xml:space="preserve">TM-Gehalt Silage </t>
    </r>
    <r>
      <rPr>
        <sz val="10"/>
        <rFont val="Arial"/>
        <family val="0"/>
      </rPr>
      <t>(dezimal, z.B. 0,35)</t>
    </r>
  </si>
  <si>
    <t>Übernahme des Wertes aus Tabelle "Silierkette"</t>
  </si>
  <si>
    <r>
      <t xml:space="preserve">Silagedichte </t>
    </r>
    <r>
      <rPr>
        <sz val="10"/>
        <rFont val="Arial"/>
        <family val="0"/>
      </rPr>
      <t>(kg TM / m³)</t>
    </r>
  </si>
  <si>
    <r>
      <t xml:space="preserve">Silageverbrauch </t>
    </r>
    <r>
      <rPr>
        <sz val="10"/>
        <rFont val="Arial"/>
        <family val="0"/>
      </rPr>
      <t>(m³ FM / Woche)</t>
    </r>
  </si>
  <si>
    <r>
      <t xml:space="preserve">Silageverbrauch </t>
    </r>
    <r>
      <rPr>
        <sz val="10"/>
        <rFont val="Arial"/>
        <family val="0"/>
      </rPr>
      <t>(kg TM / Woche)</t>
    </r>
  </si>
  <si>
    <r>
      <t xml:space="preserve">Vorschub </t>
    </r>
    <r>
      <rPr>
        <sz val="10"/>
        <rFont val="Arial"/>
        <family val="2"/>
      </rPr>
      <t>(m / Woche)</t>
    </r>
  </si>
  <si>
    <r>
      <t xml:space="preserve">Silobreite </t>
    </r>
    <r>
      <rPr>
        <sz val="10"/>
        <rFont val="Arial"/>
        <family val="2"/>
      </rPr>
      <t>(m)</t>
    </r>
  </si>
  <si>
    <r>
      <t xml:space="preserve">Silohöhe </t>
    </r>
    <r>
      <rPr>
        <sz val="10"/>
        <rFont val="Arial"/>
        <family val="2"/>
      </rPr>
      <t>(m)</t>
    </r>
  </si>
  <si>
    <t>1)</t>
  </si>
  <si>
    <t>2)</t>
  </si>
  <si>
    <t>3)</t>
  </si>
  <si>
    <t>Vorschub nicht verringern!</t>
  </si>
  <si>
    <t>Abmessungen zu groß</t>
  </si>
  <si>
    <t>mehrere Silomieten anlegen</t>
  </si>
  <si>
    <t>Silobreite erhöhen</t>
  </si>
  <si>
    <t>Vorschub erhöhen</t>
  </si>
  <si>
    <t>Abmessungen zu klein</t>
  </si>
  <si>
    <t>Silobreite verringern</t>
  </si>
  <si>
    <t>Silierverfahren ändern (Schlauch-, Quader- oder Rundballensilage)</t>
  </si>
  <si>
    <r>
      <t xml:space="preserve">Zu erwartende mittlere Dichte </t>
    </r>
    <r>
      <rPr>
        <sz val="10"/>
        <rFont val="Arial"/>
        <family val="2"/>
      </rPr>
      <t>(kg TM / m³) =</t>
    </r>
  </si>
  <si>
    <t>Anmerkungen zur Silogeometrie</t>
  </si>
  <si>
    <t>Silagen sind unter normalen Umständen sehr lange haltbar, sofern sie nicht dem Sauerstoff ausgesetzt sind. D.h., in dem Moment, in dem die Entnahme aus dem Silo beginnt, beginnt auch der Verderb der Silage. Deshalb kommt es darauf an, dass die Silage so schnell verfüttert wird, dass der Gebrauchswert der Silage nicht z.B. durch Nacherwärmung abnimmt. Dies lässt sich durch einen ausreichenden Vorschub erreichen, d.h. durch die Wahl einer auf den Bestand abgestimmten Silogeometrie.</t>
  </si>
  <si>
    <t>Anmerkungen zur Silierkette</t>
  </si>
  <si>
    <t>Hier werden nur die wichtigsten Einflussfaktoren für die Herstellung dicht lagernder und damit stabiler Silagen berücksichtigt. Ferner wurde normales Siliergut und eine ordnungsgemäße Zerkleinerung des Siliergutes unterstellt. Bei Abweichungen (z.B. Langgut oder grobstengeliges Siliergut) werden die kalkulierten Dichten nicht erreicht!</t>
  </si>
  <si>
    <r>
      <t xml:space="preserve">Empfohlen = </t>
    </r>
    <r>
      <rPr>
        <b/>
        <sz val="10"/>
        <rFont val="Arial"/>
        <family val="2"/>
      </rPr>
      <t xml:space="preserve">0,3 - 0,4 </t>
    </r>
    <r>
      <rPr>
        <sz val="10"/>
        <rFont val="Arial"/>
        <family val="2"/>
      </rPr>
      <t>(= 30 - 40 %)</t>
    </r>
  </si>
  <si>
    <t>Bei unrealistischer Silogeometrie:</t>
  </si>
  <si>
    <t>Kalkulationsblatt zur Berechnung der zu erwartenden Silagedichte</t>
  </si>
  <si>
    <r>
      <t>Silowandhöhe</t>
    </r>
    <r>
      <rPr>
        <sz val="11"/>
        <rFont val="Arial"/>
        <family val="0"/>
      </rPr>
      <t>: Eingabewert bei Siloplatten = 0. Es wird unterstellt, dass das Silo in Höhe der Silowand befüllt wird</t>
    </r>
  </si>
  <si>
    <r>
      <t>maximale Silagehöhe</t>
    </r>
    <r>
      <rPr>
        <sz val="11"/>
        <rFont val="Arial"/>
        <family val="0"/>
      </rPr>
      <t>: Höhe in der Mitte zwischen den Silowänden</t>
    </r>
  </si>
  <si>
    <r>
      <t>Schichtstärke des anzuwalzenden Siliergutes</t>
    </r>
    <r>
      <rPr>
        <sz val="11"/>
        <rFont val="Arial"/>
        <family val="0"/>
      </rPr>
      <t>: Angabe der aufgetragenen Schichtstärken vor dem Anwalzen. Praxisrelevant sind Werte über 5 cm, empfohlen werden maximal 15 cm.</t>
    </r>
  </si>
  <si>
    <r>
      <t>Walzfahrzeug</t>
    </r>
    <r>
      <rPr>
        <sz val="11"/>
        <rFont val="Arial"/>
        <family val="0"/>
      </rPr>
      <t>: Jedes Walzfahrzeug ist einzeln anzugeben. Hohe Gewichte von einem einzelnen Fahrzeug sind besser als viele leichte Fahrzeuge.</t>
    </r>
  </si>
  <si>
    <r>
      <t>Siliergut-TM-Gehalt</t>
    </r>
    <r>
      <rPr>
        <sz val="11"/>
        <rFont val="Arial"/>
        <family val="2"/>
      </rPr>
      <t>: Eingabe als Dezimalzahl; z.B. 35 % TM eingeben als 0,35</t>
    </r>
  </si>
  <si>
    <r>
      <t>Siliergutanlieferung</t>
    </r>
    <r>
      <rPr>
        <sz val="11"/>
        <rFont val="Arial"/>
        <family val="0"/>
      </rPr>
      <t xml:space="preserve"> (ha / h): Gemeint ist die tatsächliche Anlieferung am Silo, nicht die Leistung des stärksten Gliedes der Silierkette, z.B. des Häckslers.</t>
    </r>
  </si>
  <si>
    <r>
      <t xml:space="preserve">Diese Datei wurde erstellt, um </t>
    </r>
    <r>
      <rPr>
        <b/>
        <sz val="11"/>
        <rFont val="Arial"/>
        <family val="2"/>
      </rPr>
      <t>Landwirten und Beratern</t>
    </r>
    <r>
      <rPr>
        <sz val="11"/>
        <rFont val="Arial"/>
        <family val="2"/>
      </rPr>
      <t xml:space="preserve"> eine </t>
    </r>
    <r>
      <rPr>
        <b/>
        <sz val="11"/>
        <rFont val="Arial"/>
        <family val="2"/>
      </rPr>
      <t>Planungsgrundlage zur Erzeugung hochwertiger und bei der Entnahme stabiler Silagen</t>
    </r>
    <r>
      <rPr>
        <sz val="11"/>
        <rFont val="Arial"/>
        <family val="2"/>
      </rPr>
      <t xml:space="preserve"> zu geben. </t>
    </r>
  </si>
  <si>
    <r>
      <t xml:space="preserve">mindestens 1,5 m; </t>
    </r>
    <r>
      <rPr>
        <b/>
        <sz val="10"/>
        <rFont val="Arial"/>
        <family val="2"/>
      </rPr>
      <t>empfohlen 2 m</t>
    </r>
  </si>
  <si>
    <r>
      <t xml:space="preserve">mindestens 2,5 m; </t>
    </r>
    <r>
      <rPr>
        <b/>
        <sz val="10"/>
        <rFont val="Arial"/>
        <family val="2"/>
      </rPr>
      <t>empfohlen 3 m</t>
    </r>
  </si>
  <si>
    <r>
      <t xml:space="preserve">mittlere Silagehöhe </t>
    </r>
    <r>
      <rPr>
        <sz val="10"/>
        <color indexed="9"/>
        <rFont val="Arial"/>
        <family val="2"/>
      </rPr>
      <t>(Meter)</t>
    </r>
  </si>
  <si>
    <t>Typische Werte = 2 - 20 t Siliergut-TM / ha</t>
  </si>
  <si>
    <r>
      <t>Viehbestand</t>
    </r>
    <r>
      <rPr>
        <sz val="11"/>
        <rFont val="Arial"/>
        <family val="0"/>
      </rPr>
      <t>: Angabe in GV! D.h. z.B. Anzahl Kühe x 1 + Anzahl Färsen x 0,7 + Anzahl Kälber x 0,3</t>
    </r>
  </si>
  <si>
    <r>
      <t xml:space="preserve">Quelle: </t>
    </r>
    <r>
      <rPr>
        <b/>
        <sz val="10"/>
        <rFont val="Arial"/>
        <family val="2"/>
      </rPr>
      <t>Brian Holmes,</t>
    </r>
    <r>
      <rPr>
        <sz val="10"/>
        <rFont val="Arial"/>
        <family val="2"/>
      </rPr>
      <t xml:space="preserve"> Biological Systems Engineering Dept. und </t>
    </r>
    <r>
      <rPr>
        <b/>
        <sz val="10"/>
        <rFont val="Arial"/>
        <family val="2"/>
      </rPr>
      <t>Richard Muck,</t>
    </r>
    <r>
      <rPr>
        <sz val="10"/>
        <rFont val="Arial"/>
        <family val="2"/>
      </rPr>
      <t xml:space="preserve"> US Dairy Forage Research Center University of Wisconsin-Madison, 13.01.2002</t>
    </r>
  </si>
  <si>
    <t>Überarbeitet und ergänzt: Arnulf Mainzer, AG FUKO, 09.06.2005</t>
  </si>
  <si>
    <t>4)</t>
  </si>
  <si>
    <t>Viehbestand "erhöhen" (evtl. Silage zusammen mit Nachbarn verfüttern)</t>
  </si>
  <si>
    <r>
      <t xml:space="preserve">Silolänge </t>
    </r>
    <r>
      <rPr>
        <sz val="10"/>
        <rFont val="Arial"/>
        <family val="0"/>
      </rPr>
      <t>(m Gesamtlänge / 26 Wochen; ggf. auf mehrere Silos verteilt)</t>
    </r>
  </si>
  <si>
    <t>Typische Werte = 1,50 - 3,00 m, je nach vorhandenen Entnahmetechnik</t>
  </si>
  <si>
    <r>
      <t xml:space="preserve">Anschnittfläche </t>
    </r>
    <r>
      <rPr>
        <sz val="8"/>
        <color indexed="9"/>
        <rFont val="Arial"/>
        <family val="2"/>
      </rPr>
      <t>(m²)</t>
    </r>
  </si>
  <si>
    <r>
      <t>Eingabefelder</t>
    </r>
    <r>
      <rPr>
        <sz val="11"/>
        <rFont val="Arial"/>
        <family val="0"/>
      </rPr>
      <t xml:space="preserve"> </t>
    </r>
    <r>
      <rPr>
        <sz val="11"/>
        <rFont val="Arial"/>
        <family val="2"/>
      </rPr>
      <t>sind gelb hinterlegt</t>
    </r>
  </si>
  <si>
    <r>
      <t>Hinweisfelder</t>
    </r>
    <r>
      <rPr>
        <sz val="11"/>
        <rFont val="Arial"/>
        <family val="2"/>
      </rPr>
      <t xml:space="preserve"> sind blau hinterlegt.</t>
    </r>
  </si>
  <si>
    <r>
      <t>Ergebnisfelder</t>
    </r>
    <r>
      <rPr>
        <sz val="11"/>
        <rFont val="Arial"/>
        <family val="0"/>
      </rPr>
      <t xml:space="preserve"> sind</t>
    </r>
    <r>
      <rPr>
        <sz val="11"/>
        <rFont val="Arial"/>
        <family val="2"/>
      </rPr>
      <t xml:space="preserve"> orange hinterlegt.</t>
    </r>
  </si>
  <si>
    <r>
      <t xml:space="preserve">Grün hinterlegte Felder enthalten Zwischenkalkulationen bzw. Werte, die aus dem Tabellenblatt "Silierkette" übernommen werden. </t>
    </r>
    <r>
      <rPr>
        <b/>
        <sz val="11"/>
        <color indexed="10"/>
        <rFont val="Arial"/>
        <family val="2"/>
      </rPr>
      <t>Deshalb immer beide Tabellenblätter ausfüllen</t>
    </r>
    <r>
      <rPr>
        <sz val="11"/>
        <rFont val="Arial"/>
        <family val="2"/>
      </rPr>
      <t>, um falsche Ergebnisse zu vermeiden</t>
    </r>
    <r>
      <rPr>
        <b/>
        <sz val="11"/>
        <color indexed="10"/>
        <rFont val="Arial"/>
        <family val="2"/>
      </rPr>
      <t>!</t>
    </r>
  </si>
  <si>
    <r>
      <t xml:space="preserve">Die kalkulierten </t>
    </r>
    <r>
      <rPr>
        <b/>
        <sz val="11"/>
        <rFont val="Arial"/>
        <family val="2"/>
      </rPr>
      <t>Ergebnisse</t>
    </r>
    <r>
      <rPr>
        <sz val="11"/>
        <rFont val="Arial"/>
        <family val="0"/>
      </rPr>
      <t xml:space="preserve"> sind </t>
    </r>
    <r>
      <rPr>
        <b/>
        <sz val="11"/>
        <rFont val="Arial"/>
        <family val="2"/>
      </rPr>
      <t>auf</t>
    </r>
    <r>
      <rPr>
        <sz val="11"/>
        <rFont val="Arial"/>
        <family val="0"/>
      </rPr>
      <t xml:space="preserve"> ihre </t>
    </r>
    <r>
      <rPr>
        <b/>
        <sz val="11"/>
        <rFont val="Arial"/>
        <family val="2"/>
      </rPr>
      <t>Realisierbarkeit</t>
    </r>
    <r>
      <rPr>
        <sz val="11"/>
        <rFont val="Arial"/>
        <family val="0"/>
      </rPr>
      <t xml:space="preserve"> zu </t>
    </r>
    <r>
      <rPr>
        <b/>
        <sz val="11"/>
        <rFont val="Arial"/>
        <family val="2"/>
      </rPr>
      <t>prüfen</t>
    </r>
    <r>
      <rPr>
        <sz val="11"/>
        <rFont val="Arial"/>
        <family val="0"/>
      </rPr>
      <t>. Beispielhaft sind einige geeignete Lösungswege für den Umgang mit unrealistischen Silogeometrien im Anschluss an die Kalkulation aufgeführt.</t>
    </r>
  </si>
  <si>
    <r>
      <t>Zu erwartende mittlere Dichte</t>
    </r>
    <r>
      <rPr>
        <sz val="11"/>
        <rFont val="Arial"/>
        <family val="2"/>
      </rPr>
      <t>: Das Ergebnis bezieht sich auf die Silagedichte nach dem Ende des Silierprozesses. Zur Kontrolle sind in Zelle B 24 bzw. B 26 die erforderlichen Mindestdichten angegeben. Ferner ist in Zelle B 28 die theoretisch höchstmögliche Dichte angegeben. Die zu erwartende mittlere Dichte kann niemals höher sein als die höchstmögliche Dichte. Darüber hinaus sind Silagedichten über 450 kg TM / m³ unrealistisch.</t>
    </r>
  </si>
  <si>
    <r>
      <t xml:space="preserve">Walzzeit </t>
    </r>
    <r>
      <rPr>
        <sz val="11"/>
        <rFont val="Arial"/>
        <family val="2"/>
      </rPr>
      <t>(%): Verhältnis zwischen Walzzeit und Füllzeit. Bei einem Schlepper, der ausschließlich walzt lautet die Eingabe 100. Wird über die Füllzeit hinausgehend gewalzt, ergeben sich Werte über 100.</t>
    </r>
  </si>
  <si>
    <t>ag.fuko@lwk-niedersachsen.de</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</si>
</sst>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E+00"/>
    <numFmt numFmtId="181" formatCode="0.0"/>
    <numFmt numFmtId="182" formatCode="0.0000"/>
    <numFmt numFmtId="183" formatCode="0.00000"/>
    <numFmt numFmtId="184" formatCode="&quot;Yes&quot;;&quot;Yes&quot;;&quot;No&quot;"/>
    <numFmt numFmtId="185" formatCode="&quot;True&quot;;&quot;True&quot;;&quot;False&quot;"/>
    <numFmt numFmtId="186" formatCode="&quot;On&quot;;&quot;On&quot;;&quot;Off&quot;"/>
    <numFmt numFmtId="187" formatCode="[$€-2]\ #,##0.00_);[Red]\([$€-2]\ #,##0.00\)"/>
    <numFmt numFmtId="188" formatCode="[$-407]dddd\,\ d\.\ mmmm\ yyyy"/>
    <numFmt numFmtId="189" formatCode="[$-407]d/\ mmmm\ yyyy;@"/>
    <numFmt numFmtId="190" formatCode="&quot;Ja&quot;;&quot;Ja&quot;;&quot;Nein&quot;"/>
    <numFmt numFmtId="191" formatCode="&quot;Wahr&quot;;&quot;Wahr&quot;;&quot;Falsch&quot;"/>
    <numFmt numFmtId="192" formatCode="&quot;Ein&quot;;&quot;Ein&quot;;&quot;Aus&quot;"/>
    <numFmt numFmtId="193" formatCode="0.0000000"/>
    <numFmt numFmtId="194" formatCode="0.000000"/>
    <numFmt numFmtId="195" formatCode="0.000"/>
  </numFmts>
  <fonts count="56">
    <font>
      <sz val="10"/>
      <name val="Arial"/>
      <family val="0"/>
    </font>
    <font>
      <b/>
      <sz val="10"/>
      <color indexed="57"/>
      <name val="Arial"/>
      <family val="2"/>
    </font>
    <font>
      <b/>
      <sz val="10"/>
      <color indexed="10"/>
      <name val="Arial"/>
      <family val="2"/>
    </font>
    <font>
      <b/>
      <sz val="10"/>
      <name val="Arial"/>
      <family val="2"/>
    </font>
    <font>
      <sz val="10"/>
      <color indexed="9"/>
      <name val="Arial"/>
      <family val="2"/>
    </font>
    <font>
      <u val="single"/>
      <sz val="10"/>
      <color indexed="12"/>
      <name val="Arial"/>
      <family val="0"/>
    </font>
    <font>
      <u val="single"/>
      <sz val="10"/>
      <color indexed="36"/>
      <name val="Arial"/>
      <family val="0"/>
    </font>
    <font>
      <sz val="12"/>
      <name val="Arial"/>
      <family val="2"/>
    </font>
    <font>
      <b/>
      <sz val="14"/>
      <name val="Arial"/>
      <family val="2"/>
    </font>
    <font>
      <b/>
      <sz val="6"/>
      <name val="Arial"/>
      <family val="2"/>
    </font>
    <font>
      <sz val="6"/>
      <name val="Arial"/>
      <family val="2"/>
    </font>
    <font>
      <b/>
      <sz val="10"/>
      <color indexed="12"/>
      <name val="Arial"/>
      <family val="2"/>
    </font>
    <font>
      <b/>
      <sz val="10"/>
      <color indexed="9"/>
      <name val="Arial"/>
      <family val="2"/>
    </font>
    <font>
      <sz val="14"/>
      <name val="Arial"/>
      <family val="2"/>
    </font>
    <font>
      <sz val="11"/>
      <name val="Arial"/>
      <family val="2"/>
    </font>
    <font>
      <b/>
      <sz val="11"/>
      <name val="Arial"/>
      <family val="2"/>
    </font>
    <font>
      <b/>
      <sz val="6"/>
      <color indexed="9"/>
      <name val="Arial"/>
      <family val="2"/>
    </font>
    <font>
      <sz val="6"/>
      <color indexed="9"/>
      <name val="Arial"/>
      <family val="2"/>
    </font>
    <font>
      <sz val="6"/>
      <color indexed="10"/>
      <name val="Arial"/>
      <family val="2"/>
    </font>
    <font>
      <b/>
      <sz val="8"/>
      <color indexed="9"/>
      <name val="Arial"/>
      <family val="2"/>
    </font>
    <font>
      <sz val="8"/>
      <color indexed="9"/>
      <name val="Arial"/>
      <family val="2"/>
    </font>
    <font>
      <b/>
      <sz val="11"/>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6" fillId="0" borderId="0" applyNumberFormat="0" applyFill="0" applyBorder="0" applyAlignment="0" applyProtection="0"/>
    <xf numFmtId="177"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5" fillId="0" borderId="0" applyNumberFormat="0" applyFill="0" applyBorder="0" applyAlignment="0" applyProtection="0"/>
    <xf numFmtId="179"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11">
    <xf numFmtId="0" fontId="0" fillId="0" borderId="0" xfId="0" applyAlignment="1">
      <alignment/>
    </xf>
    <xf numFmtId="0" fontId="1" fillId="0" borderId="0" xfId="0" applyFont="1" applyAlignment="1" applyProtection="1">
      <alignment/>
      <protection/>
    </xf>
    <xf numFmtId="0" fontId="0" fillId="0" borderId="0" xfId="0" applyFont="1" applyAlignment="1" applyProtection="1">
      <alignment/>
      <protection/>
    </xf>
    <xf numFmtId="0" fontId="4" fillId="0" borderId="0" xfId="0" applyFont="1" applyAlignment="1" applyProtection="1">
      <alignment/>
      <protection/>
    </xf>
    <xf numFmtId="0" fontId="4" fillId="0" borderId="0" xfId="0" applyFont="1" applyFill="1" applyAlignment="1" applyProtection="1">
      <alignment/>
      <protection/>
    </xf>
    <xf numFmtId="0" fontId="8" fillId="0" borderId="0" xfId="0" applyFont="1" applyAlignment="1" applyProtection="1">
      <alignment horizontal="left"/>
      <protection/>
    </xf>
    <xf numFmtId="0" fontId="9" fillId="0" borderId="0" xfId="0" applyFont="1" applyAlignment="1" applyProtection="1">
      <alignment/>
      <protection/>
    </xf>
    <xf numFmtId="0" fontId="10" fillId="0" borderId="0" xfId="0" applyFont="1" applyAlignment="1" applyProtection="1">
      <alignment/>
      <protection/>
    </xf>
    <xf numFmtId="0" fontId="10" fillId="0" borderId="0" xfId="0" applyFont="1" applyAlignment="1">
      <alignment/>
    </xf>
    <xf numFmtId="0" fontId="3" fillId="0" borderId="0" xfId="0" applyFont="1" applyAlignment="1" applyProtection="1">
      <alignment/>
      <protection/>
    </xf>
    <xf numFmtId="0" fontId="0" fillId="0" borderId="0" xfId="0" applyFont="1" applyAlignment="1">
      <alignment/>
    </xf>
    <xf numFmtId="0" fontId="11" fillId="0" borderId="0" xfId="0" applyFont="1" applyAlignment="1" applyProtection="1">
      <alignment horizontal="center"/>
      <protection/>
    </xf>
    <xf numFmtId="0" fontId="3" fillId="33" borderId="0" xfId="0" applyFont="1" applyFill="1" applyAlignment="1" applyProtection="1">
      <alignment/>
      <protection locked="0"/>
    </xf>
    <xf numFmtId="1" fontId="3" fillId="34" borderId="0" xfId="0" applyNumberFormat="1" applyFont="1" applyFill="1" applyAlignment="1" applyProtection="1">
      <alignment/>
      <protection/>
    </xf>
    <xf numFmtId="0" fontId="3" fillId="0" borderId="10" xfId="0" applyFont="1" applyBorder="1" applyAlignment="1" applyProtection="1">
      <alignment/>
      <protection/>
    </xf>
    <xf numFmtId="0" fontId="3" fillId="33" borderId="11" xfId="0" applyFont="1" applyFill="1" applyBorder="1" applyAlignment="1" applyProtection="1">
      <alignment horizontal="left"/>
      <protection locked="0"/>
    </xf>
    <xf numFmtId="0" fontId="3" fillId="0" borderId="12" xfId="0" applyFont="1" applyBorder="1" applyAlignment="1" applyProtection="1">
      <alignment/>
      <protection/>
    </xf>
    <xf numFmtId="0" fontId="3" fillId="33" borderId="13" xfId="0" applyFont="1" applyFill="1" applyBorder="1" applyAlignment="1" applyProtection="1">
      <alignment horizontal="left"/>
      <protection locked="0"/>
    </xf>
    <xf numFmtId="0" fontId="0" fillId="0" borderId="0" xfId="0" applyFont="1" applyFill="1" applyAlignment="1">
      <alignment/>
    </xf>
    <xf numFmtId="0" fontId="0" fillId="0" borderId="0" xfId="0" applyFont="1" applyAlignment="1">
      <alignment vertical="top"/>
    </xf>
    <xf numFmtId="0" fontId="3" fillId="0" borderId="0" xfId="0" applyFont="1" applyFill="1" applyAlignment="1" applyProtection="1">
      <alignment/>
      <protection/>
    </xf>
    <xf numFmtId="0" fontId="3" fillId="0" borderId="14" xfId="0" applyFont="1" applyFill="1" applyBorder="1" applyAlignment="1" applyProtection="1">
      <alignment/>
      <protection/>
    </xf>
    <xf numFmtId="0" fontId="0" fillId="35" borderId="0" xfId="0" applyFont="1" applyFill="1" applyAlignment="1" applyProtection="1">
      <alignment/>
      <protection/>
    </xf>
    <xf numFmtId="0" fontId="0" fillId="0" borderId="0" xfId="0" applyFont="1" applyFill="1" applyAlignment="1" applyProtection="1">
      <alignment/>
      <protection/>
    </xf>
    <xf numFmtId="181" fontId="12" fillId="0" borderId="0" xfId="0" applyNumberFormat="1" applyFont="1" applyFill="1" applyAlignment="1" applyProtection="1">
      <alignment/>
      <protection/>
    </xf>
    <xf numFmtId="0" fontId="3" fillId="0" borderId="0" xfId="0" applyFont="1" applyAlignment="1" applyProtection="1">
      <alignment vertical="top"/>
      <protection/>
    </xf>
    <xf numFmtId="3" fontId="3" fillId="33" borderId="15" xfId="0" applyNumberFormat="1" applyFont="1" applyFill="1" applyBorder="1" applyAlignment="1" applyProtection="1">
      <alignment/>
      <protection locked="0"/>
    </xf>
    <xf numFmtId="3" fontId="3" fillId="33" borderId="0" xfId="0" applyNumberFormat="1" applyFont="1" applyFill="1" applyBorder="1" applyAlignment="1" applyProtection="1">
      <alignment/>
      <protection locked="0"/>
    </xf>
    <xf numFmtId="0" fontId="3" fillId="0" borderId="0" xfId="0" applyFont="1" applyAlignment="1">
      <alignment/>
    </xf>
    <xf numFmtId="0" fontId="0" fillId="0" borderId="0" xfId="0" applyFill="1" applyAlignment="1">
      <alignment/>
    </xf>
    <xf numFmtId="181" fontId="3" fillId="34" borderId="0" xfId="0" applyNumberFormat="1" applyFont="1" applyFill="1" applyAlignment="1" applyProtection="1">
      <alignment/>
      <protection/>
    </xf>
    <xf numFmtId="2" fontId="3" fillId="34" borderId="0" xfId="0" applyNumberFormat="1" applyFont="1" applyFill="1" applyAlignment="1" applyProtection="1">
      <alignment/>
      <protection/>
    </xf>
    <xf numFmtId="3" fontId="3" fillId="34" borderId="0" xfId="0" applyNumberFormat="1" applyFont="1" applyFill="1" applyAlignment="1" applyProtection="1">
      <alignment/>
      <protection/>
    </xf>
    <xf numFmtId="181" fontId="0" fillId="0" borderId="0" xfId="0" applyNumberFormat="1" applyFill="1" applyAlignment="1">
      <alignment/>
    </xf>
    <xf numFmtId="2" fontId="3" fillId="33" borderId="0" xfId="0" applyNumberFormat="1" applyFont="1" applyFill="1" applyAlignment="1" applyProtection="1">
      <alignment/>
      <protection locked="0"/>
    </xf>
    <xf numFmtId="2" fontId="0" fillId="0" borderId="0" xfId="0" applyNumberFormat="1" applyFill="1" applyAlignment="1">
      <alignment/>
    </xf>
    <xf numFmtId="0" fontId="0" fillId="0" borderId="0" xfId="0" applyAlignment="1">
      <alignment horizontal="right"/>
    </xf>
    <xf numFmtId="0" fontId="2" fillId="0" borderId="0" xfId="0" applyFont="1" applyAlignment="1">
      <alignment/>
    </xf>
    <xf numFmtId="2" fontId="3" fillId="36" borderId="14" xfId="0" applyNumberFormat="1" applyFont="1" applyFill="1" applyBorder="1" applyAlignment="1" applyProtection="1">
      <alignment/>
      <protection/>
    </xf>
    <xf numFmtId="0" fontId="3"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35" borderId="0" xfId="0" applyFill="1" applyAlignment="1">
      <alignment/>
    </xf>
    <xf numFmtId="181" fontId="0" fillId="35" borderId="0" xfId="0" applyNumberFormat="1" applyFill="1" applyAlignment="1">
      <alignment/>
    </xf>
    <xf numFmtId="0" fontId="7" fillId="0" borderId="0" xfId="0" applyFont="1" applyFill="1" applyAlignment="1" applyProtection="1">
      <alignment vertical="top"/>
      <protection/>
    </xf>
    <xf numFmtId="0" fontId="2" fillId="0" borderId="0" xfId="0" applyNumberFormat="1" applyFont="1" applyFill="1" applyAlignment="1" applyProtection="1">
      <alignment/>
      <protection/>
    </xf>
    <xf numFmtId="181" fontId="16" fillId="0" borderId="0" xfId="0" applyNumberFormat="1" applyFont="1" applyFill="1" applyAlignment="1" applyProtection="1">
      <alignment/>
      <protection/>
    </xf>
    <xf numFmtId="0" fontId="17" fillId="0" borderId="0" xfId="0" applyFont="1" applyFill="1" applyAlignment="1">
      <alignment/>
    </xf>
    <xf numFmtId="0" fontId="17" fillId="0" borderId="0" xfId="0" applyFont="1" applyFill="1" applyAlignment="1" quotePrefix="1">
      <alignment/>
    </xf>
    <xf numFmtId="0" fontId="10" fillId="0" borderId="0" xfId="0" applyFont="1" applyFill="1" applyAlignment="1">
      <alignment/>
    </xf>
    <xf numFmtId="0" fontId="0" fillId="35" borderId="0" xfId="0" applyFont="1" applyFill="1" applyAlignment="1" applyProtection="1">
      <alignment wrapText="1"/>
      <protection/>
    </xf>
    <xf numFmtId="0" fontId="18" fillId="0" borderId="0" xfId="0" applyFont="1" applyFill="1" applyAlignment="1" applyProtection="1">
      <alignment/>
      <protection/>
    </xf>
    <xf numFmtId="0" fontId="18" fillId="0" borderId="0" xfId="0" applyFont="1" applyFill="1" applyAlignment="1">
      <alignment/>
    </xf>
    <xf numFmtId="0" fontId="3" fillId="0" borderId="16" xfId="0" applyFont="1" applyBorder="1" applyAlignment="1" applyProtection="1">
      <alignment/>
      <protection/>
    </xf>
    <xf numFmtId="3" fontId="3" fillId="33" borderId="17" xfId="0" applyNumberFormat="1" applyFont="1" applyFill="1" applyBorder="1" applyAlignment="1" applyProtection="1">
      <alignment/>
      <protection locked="0"/>
    </xf>
    <xf numFmtId="0" fontId="3" fillId="33" borderId="18" xfId="0" applyFont="1" applyFill="1" applyBorder="1" applyAlignment="1" applyProtection="1">
      <alignment horizontal="left"/>
      <protection locked="0"/>
    </xf>
    <xf numFmtId="1" fontId="3" fillId="36" borderId="14" xfId="0" applyNumberFormat="1" applyFont="1" applyFill="1" applyBorder="1" applyAlignment="1" applyProtection="1">
      <alignment/>
      <protection/>
    </xf>
    <xf numFmtId="1" fontId="0" fillId="0" borderId="0" xfId="0" applyNumberFormat="1" applyFont="1" applyFill="1" applyAlignment="1" applyProtection="1">
      <alignment/>
      <protection/>
    </xf>
    <xf numFmtId="1" fontId="3" fillId="35" borderId="0" xfId="0" applyNumberFormat="1" applyFont="1" applyFill="1" applyAlignment="1" applyProtection="1">
      <alignment/>
      <protection/>
    </xf>
    <xf numFmtId="1" fontId="13" fillId="0" borderId="0" xfId="0" applyNumberFormat="1" applyFont="1" applyAlignment="1" applyProtection="1">
      <alignment/>
      <protection/>
    </xf>
    <xf numFmtId="1" fontId="3" fillId="36" borderId="0" xfId="0" applyNumberFormat="1" applyFont="1" applyFill="1" applyAlignment="1" applyProtection="1">
      <alignment/>
      <protection/>
    </xf>
    <xf numFmtId="0" fontId="17" fillId="0" borderId="0" xfId="0" applyFont="1" applyAlignment="1" applyProtection="1">
      <alignment/>
      <protection/>
    </xf>
    <xf numFmtId="0" fontId="4" fillId="0" borderId="0" xfId="0" applyFont="1" applyAlignment="1" applyProtection="1">
      <alignment vertical="top"/>
      <protection/>
    </xf>
    <xf numFmtId="1" fontId="12" fillId="0" borderId="0" xfId="0" applyNumberFormat="1" applyFont="1" applyFill="1" applyAlignment="1" applyProtection="1">
      <alignment/>
      <protection/>
    </xf>
    <xf numFmtId="0" fontId="4" fillId="0" borderId="0" xfId="0" applyFont="1" applyAlignment="1">
      <alignment/>
    </xf>
    <xf numFmtId="0" fontId="12" fillId="0" borderId="0" xfId="0" applyFont="1" applyFill="1" applyBorder="1" applyAlignment="1" applyProtection="1">
      <alignment/>
      <protection/>
    </xf>
    <xf numFmtId="3" fontId="12" fillId="0" borderId="0" xfId="0" applyNumberFormat="1" applyFont="1" applyFill="1" applyBorder="1" applyAlignment="1" applyProtection="1">
      <alignment/>
      <protection/>
    </xf>
    <xf numFmtId="0" fontId="4" fillId="0" borderId="0" xfId="0" applyFont="1" applyFill="1" applyBorder="1" applyAlignment="1" applyProtection="1">
      <alignment vertical="top"/>
      <protection/>
    </xf>
    <xf numFmtId="0" fontId="12" fillId="0" borderId="0" xfId="0" applyFont="1" applyBorder="1" applyAlignment="1" applyProtection="1">
      <alignment vertical="top"/>
      <protection/>
    </xf>
    <xf numFmtId="181" fontId="12" fillId="0" borderId="0" xfId="0" applyNumberFormat="1" applyFont="1" applyFill="1" applyBorder="1" applyAlignment="1" applyProtection="1">
      <alignment vertical="top"/>
      <protection/>
    </xf>
    <xf numFmtId="0" fontId="4" fillId="0" borderId="0" xfId="0" applyFont="1" applyBorder="1" applyAlignment="1">
      <alignment vertical="top"/>
    </xf>
    <xf numFmtId="0" fontId="12" fillId="0" borderId="0" xfId="0" applyFont="1" applyFill="1" applyAlignment="1" applyProtection="1">
      <alignment/>
      <protection/>
    </xf>
    <xf numFmtId="0" fontId="4" fillId="0" borderId="0" xfId="0" applyFont="1" applyFill="1" applyAlignment="1">
      <alignment/>
    </xf>
    <xf numFmtId="0" fontId="17" fillId="0" borderId="0" xfId="0" applyFont="1" applyAlignment="1">
      <alignment/>
    </xf>
    <xf numFmtId="0" fontId="4" fillId="0" borderId="0" xfId="0" applyFont="1" applyAlignment="1">
      <alignment vertical="top"/>
    </xf>
    <xf numFmtId="0" fontId="4" fillId="0" borderId="0" xfId="0" applyFont="1" applyAlignment="1" quotePrefix="1">
      <alignment/>
    </xf>
    <xf numFmtId="181" fontId="12" fillId="0" borderId="0" xfId="0" applyNumberFormat="1" applyFont="1" applyFill="1" applyAlignment="1">
      <alignment/>
    </xf>
    <xf numFmtId="181" fontId="12" fillId="0" borderId="0" xfId="0" applyNumberFormat="1" applyFont="1" applyAlignment="1">
      <alignment/>
    </xf>
    <xf numFmtId="1" fontId="0" fillId="0" borderId="0" xfId="0" applyNumberFormat="1" applyFill="1" applyAlignment="1">
      <alignment/>
    </xf>
    <xf numFmtId="0" fontId="2" fillId="0" borderId="0" xfId="0" applyFont="1" applyFill="1" applyAlignment="1" applyProtection="1">
      <alignment/>
      <protection/>
    </xf>
    <xf numFmtId="0" fontId="2" fillId="0" borderId="0" xfId="0" applyFont="1" applyFill="1" applyAlignment="1" applyProtection="1" quotePrefix="1">
      <alignment/>
      <protection/>
    </xf>
    <xf numFmtId="0" fontId="10" fillId="0" borderId="0" xfId="0" applyFont="1" applyFill="1" applyAlignment="1" applyProtection="1">
      <alignment/>
      <protection/>
    </xf>
    <xf numFmtId="0" fontId="7" fillId="0" borderId="0" xfId="0" applyFont="1" applyAlignment="1" applyProtection="1">
      <alignment/>
      <protection/>
    </xf>
    <xf numFmtId="0" fontId="10" fillId="0" borderId="0" xfId="0" applyFont="1" applyAlignment="1">
      <alignment/>
    </xf>
    <xf numFmtId="0" fontId="3" fillId="0" borderId="0" xfId="0" applyFont="1" applyAlignment="1">
      <alignment wrapText="1"/>
    </xf>
    <xf numFmtId="0" fontId="2" fillId="0" borderId="0" xfId="0" applyFont="1" applyFill="1" applyAlignment="1" applyProtection="1">
      <alignment wrapText="1"/>
      <protection/>
    </xf>
    <xf numFmtId="181" fontId="0" fillId="0" borderId="0" xfId="0" applyNumberFormat="1" applyFill="1" applyAlignment="1">
      <alignment wrapText="1"/>
    </xf>
    <xf numFmtId="181" fontId="0" fillId="35" borderId="0" xfId="0" applyNumberFormat="1" applyFill="1" applyAlignment="1">
      <alignment wrapText="1"/>
    </xf>
    <xf numFmtId="0" fontId="0" fillId="0" borderId="0" xfId="0" applyFont="1" applyFill="1" applyAlignment="1" applyProtection="1">
      <alignment wrapText="1"/>
      <protection/>
    </xf>
    <xf numFmtId="0" fontId="19" fillId="0" borderId="0" xfId="0" applyFont="1" applyFill="1" applyAlignment="1">
      <alignment/>
    </xf>
    <xf numFmtId="181" fontId="20" fillId="0" borderId="0" xfId="0" applyNumberFormat="1" applyFont="1" applyFill="1" applyAlignment="1" applyProtection="1">
      <alignment/>
      <protection/>
    </xf>
    <xf numFmtId="0" fontId="20" fillId="0" borderId="0" xfId="0" applyFont="1" applyFill="1" applyAlignment="1" applyProtection="1">
      <alignment/>
      <protection/>
    </xf>
    <xf numFmtId="0" fontId="20" fillId="0" borderId="0" xfId="0" applyFont="1" applyFill="1" applyAlignment="1">
      <alignment/>
    </xf>
    <xf numFmtId="0" fontId="14" fillId="0" borderId="0" xfId="0" applyFont="1" applyAlignment="1">
      <alignment vertical="top"/>
    </xf>
    <xf numFmtId="0" fontId="0" fillId="0" borderId="0" xfId="0" applyAlignment="1">
      <alignment vertical="top"/>
    </xf>
    <xf numFmtId="0" fontId="0" fillId="33" borderId="19" xfId="0" applyFill="1" applyBorder="1" applyAlignment="1">
      <alignment vertical="top"/>
    </xf>
    <xf numFmtId="0" fontId="15" fillId="0" borderId="0" xfId="0" applyFont="1" applyFill="1" applyAlignment="1">
      <alignment vertical="top" wrapText="1"/>
    </xf>
    <xf numFmtId="0" fontId="10" fillId="0" borderId="20" xfId="0" applyFont="1" applyFill="1" applyBorder="1" applyAlignment="1">
      <alignment vertical="top"/>
    </xf>
    <xf numFmtId="0" fontId="10" fillId="0" borderId="0" xfId="0" applyFont="1" applyFill="1" applyAlignment="1">
      <alignment vertical="top" wrapText="1"/>
    </xf>
    <xf numFmtId="0" fontId="10" fillId="0" borderId="0" xfId="0" applyFont="1" applyFill="1" applyAlignment="1">
      <alignment vertical="top"/>
    </xf>
    <xf numFmtId="0" fontId="0" fillId="34" borderId="19" xfId="0" applyFill="1" applyBorder="1" applyAlignment="1">
      <alignment vertical="top"/>
    </xf>
    <xf numFmtId="0" fontId="14" fillId="0" borderId="0" xfId="0" applyFont="1" applyAlignment="1">
      <alignment vertical="top" wrapText="1"/>
    </xf>
    <xf numFmtId="0" fontId="0" fillId="35" borderId="19" xfId="0" applyFill="1" applyBorder="1" applyAlignment="1">
      <alignment vertical="top"/>
    </xf>
    <xf numFmtId="0" fontId="15" fillId="0" borderId="0" xfId="0" applyFont="1" applyAlignment="1">
      <alignment vertical="top" wrapText="1"/>
    </xf>
    <xf numFmtId="0" fontId="0" fillId="36" borderId="19" xfId="0" applyFill="1" applyBorder="1" applyAlignment="1">
      <alignment vertical="top"/>
    </xf>
    <xf numFmtId="0" fontId="13" fillId="0" borderId="0" xfId="0" applyFont="1" applyAlignment="1">
      <alignment vertical="top"/>
    </xf>
    <xf numFmtId="0" fontId="15" fillId="0" borderId="0" xfId="0" applyFont="1" applyAlignment="1">
      <alignment vertical="top"/>
    </xf>
    <xf numFmtId="0" fontId="13" fillId="0" borderId="0" xfId="0" applyFont="1" applyAlignment="1">
      <alignment vertical="top" wrapText="1"/>
    </xf>
    <xf numFmtId="0" fontId="0" fillId="0" borderId="0" xfId="47" applyFont="1" applyAlignment="1" applyProtection="1">
      <alignment horizontal="right"/>
      <protection/>
    </xf>
    <xf numFmtId="0" fontId="14" fillId="0" borderId="0" xfId="0" applyFont="1" applyAlignment="1">
      <alignment vertical="top" wrapText="1"/>
    </xf>
    <xf numFmtId="0" fontId="0" fillId="0" borderId="0" xfId="0" applyFont="1" applyAlignment="1" applyProtection="1">
      <alignment wrapText="1"/>
      <protection/>
    </xf>
    <xf numFmtId="0" fontId="8" fillId="0" borderId="0" xfId="0" applyFont="1" applyAlignment="1" applyProtection="1">
      <alignment vertical="top"/>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1962150</xdr:colOff>
      <xdr:row>0</xdr:row>
      <xdr:rowOff>19050</xdr:rowOff>
    </xdr:from>
    <xdr:to>
      <xdr:col>2</xdr:col>
      <xdr:colOff>3143250</xdr:colOff>
      <xdr:row>4</xdr:row>
      <xdr:rowOff>19050</xdr:rowOff>
    </xdr:to>
    <xdr:pic>
      <xdr:nvPicPr>
        <xdr:cNvPr id="1" name="Picture 7" descr="fukologo"/>
        <xdr:cNvPicPr preferRelativeResize="1">
          <a:picLocks noChangeAspect="1"/>
        </xdr:cNvPicPr>
      </xdr:nvPicPr>
      <xdr:blipFill>
        <a:blip r:embed="rId1"/>
        <a:stretch>
          <a:fillRect/>
        </a:stretch>
      </xdr:blipFill>
      <xdr:spPr>
        <a:xfrm>
          <a:off x="5934075" y="19050"/>
          <a:ext cx="118110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1857375</xdr:colOff>
      <xdr:row>0</xdr:row>
      <xdr:rowOff>9525</xdr:rowOff>
    </xdr:from>
    <xdr:to>
      <xdr:col>5</xdr:col>
      <xdr:colOff>3038475</xdr:colOff>
      <xdr:row>0</xdr:row>
      <xdr:rowOff>1085850</xdr:rowOff>
    </xdr:to>
    <xdr:pic>
      <xdr:nvPicPr>
        <xdr:cNvPr id="1" name="Picture 5" descr="fukologo"/>
        <xdr:cNvPicPr preferRelativeResize="1">
          <a:picLocks noChangeAspect="1"/>
        </xdr:cNvPicPr>
      </xdr:nvPicPr>
      <xdr:blipFill>
        <a:blip r:embed="rId1"/>
        <a:stretch>
          <a:fillRect/>
        </a:stretch>
      </xdr:blipFill>
      <xdr:spPr>
        <a:xfrm>
          <a:off x="7562850" y="9525"/>
          <a:ext cx="118110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g.fuko@lwk-niedersachsen.de"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g.fuko@lwk-niedersachsen.de"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25"/>
  <sheetViews>
    <sheetView showGridLines="0" zoomScalePageLayoutView="0" workbookViewId="0" topLeftCell="A1">
      <selection activeCell="A2" sqref="A2"/>
    </sheetView>
  </sheetViews>
  <sheetFormatPr defaultColWidth="11.421875" defaultRowHeight="12.75"/>
  <cols>
    <col min="1" max="1" width="2.7109375" style="93" customWidth="1"/>
    <col min="2" max="2" width="90.7109375" style="100" customWidth="1"/>
    <col min="3" max="16384" width="11.421875" style="92" customWidth="1"/>
  </cols>
  <sheetData>
    <row r="1" spans="1:2" ht="28.5" customHeight="1">
      <c r="A1" s="108" t="s">
        <v>57</v>
      </c>
      <c r="B1" s="108"/>
    </row>
    <row r="2" ht="14.25">
      <c r="B2" s="93"/>
    </row>
    <row r="3" spans="1:2" ht="15">
      <c r="A3" s="94"/>
      <c r="B3" s="95" t="s">
        <v>70</v>
      </c>
    </row>
    <row r="4" spans="1:2" s="98" customFormat="1" ht="8.25">
      <c r="A4" s="96"/>
      <c r="B4" s="97"/>
    </row>
    <row r="5" spans="1:2" ht="44.25">
      <c r="A5" s="99"/>
      <c r="B5" s="100" t="s">
        <v>73</v>
      </c>
    </row>
    <row r="6" spans="1:2" s="98" customFormat="1" ht="8.25">
      <c r="A6" s="96"/>
      <c r="B6" s="97"/>
    </row>
    <row r="7" spans="1:2" ht="15">
      <c r="A7" s="101"/>
      <c r="B7" s="102" t="s">
        <v>71</v>
      </c>
    </row>
    <row r="8" spans="1:2" s="98" customFormat="1" ht="8.25">
      <c r="A8" s="96"/>
      <c r="B8" s="97"/>
    </row>
    <row r="9" spans="1:2" ht="15">
      <c r="A9" s="103"/>
      <c r="B9" s="102" t="s">
        <v>72</v>
      </c>
    </row>
    <row r="10" s="104" customFormat="1" ht="18">
      <c r="B10" s="106"/>
    </row>
    <row r="11" spans="1:2" ht="15">
      <c r="A11" s="105" t="s">
        <v>46</v>
      </c>
      <c r="B11" s="105"/>
    </row>
    <row r="12" ht="57">
      <c r="B12" s="100" t="s">
        <v>47</v>
      </c>
    </row>
    <row r="13" ht="29.25">
      <c r="B13" s="102" t="s">
        <v>51</v>
      </c>
    </row>
    <row r="14" ht="15">
      <c r="B14" s="102" t="s">
        <v>52</v>
      </c>
    </row>
    <row r="15" ht="29.25">
      <c r="B15" s="102" t="s">
        <v>56</v>
      </c>
    </row>
    <row r="16" ht="15">
      <c r="B16" s="102" t="s">
        <v>55</v>
      </c>
    </row>
    <row r="17" ht="29.25">
      <c r="B17" s="102" t="s">
        <v>53</v>
      </c>
    </row>
    <row r="18" ht="29.25">
      <c r="B18" s="102" t="s">
        <v>54</v>
      </c>
    </row>
    <row r="19" ht="43.5">
      <c r="B19" s="102" t="s">
        <v>76</v>
      </c>
    </row>
    <row r="20" ht="72">
      <c r="B20" s="102" t="s">
        <v>75</v>
      </c>
    </row>
    <row r="21" s="104" customFormat="1" ht="18"/>
    <row r="22" spans="1:2" ht="15">
      <c r="A22" s="105" t="s">
        <v>44</v>
      </c>
      <c r="B22" s="105"/>
    </row>
    <row r="23" ht="85.5">
      <c r="B23" s="100" t="s">
        <v>45</v>
      </c>
    </row>
    <row r="24" ht="43.5">
      <c r="B24" s="100" t="s">
        <v>74</v>
      </c>
    </row>
    <row r="25" ht="29.25">
      <c r="B25" s="102" t="s">
        <v>62</v>
      </c>
    </row>
  </sheetData>
  <sheetProtection password="E534" sheet="1" objects="1" scenarios="1" selectLockedCells="1" selectUnlockedCells="1"/>
  <mergeCells count="1">
    <mergeCell ref="A1:B1"/>
  </mergeCells>
  <printOptions/>
  <pageMargins left="0.7874015748031497" right="0.1968503937007874" top="0.7874015748031497" bottom="0.3937007874015748" header="0.5118110236220472" footer="0.5118110236220472"/>
  <pageSetup horizontalDpi="600" verticalDpi="600" orientation="portrait" paperSize="9" r:id="rId1"/>
  <headerFooter alignWithMargins="0">
    <oddHeader>&amp;C&amp;"Arial,Fett"&amp;12Dokumentation &amp;F</oddHeader>
  </headerFooter>
</worksheet>
</file>

<file path=xl/worksheets/sheet2.xml><?xml version="1.0" encoding="utf-8"?>
<worksheet xmlns="http://schemas.openxmlformats.org/spreadsheetml/2006/main" xmlns:r="http://schemas.openxmlformats.org/officeDocument/2006/relationships">
  <dimension ref="A1:CX39"/>
  <sheetViews>
    <sheetView zoomScalePageLayoutView="0" workbookViewId="0" topLeftCell="A1">
      <selection activeCell="B17" sqref="B17"/>
    </sheetView>
  </sheetViews>
  <sheetFormatPr defaultColWidth="9.140625" defaultRowHeight="12.75"/>
  <cols>
    <col min="1" max="1" width="47.421875" style="10" customWidth="1"/>
    <col min="2" max="2" width="12.140625" style="10" customWidth="1"/>
    <col min="3" max="3" width="47.140625" style="10" customWidth="1"/>
    <col min="4" max="4" width="26.8515625" style="10" customWidth="1"/>
    <col min="5" max="5" width="3.00390625" style="63" bestFit="1" customWidth="1"/>
    <col min="6" max="7" width="9.140625" style="63" customWidth="1"/>
    <col min="8" max="8" width="9.57421875" style="63" bestFit="1" customWidth="1"/>
    <col min="9" max="102" width="9.140625" style="63" customWidth="1"/>
    <col min="103" max="16384" width="9.140625" style="10" customWidth="1"/>
  </cols>
  <sheetData>
    <row r="1" spans="1:5" ht="18">
      <c r="A1" s="5" t="s">
        <v>50</v>
      </c>
      <c r="B1" s="2"/>
      <c r="D1" s="2"/>
      <c r="E1" s="3"/>
    </row>
    <row r="2" spans="1:5" ht="39" customHeight="1">
      <c r="A2" s="109" t="s">
        <v>63</v>
      </c>
      <c r="B2" s="109"/>
      <c r="C2" s="11"/>
      <c r="D2" s="2"/>
      <c r="E2" s="3"/>
    </row>
    <row r="3" spans="1:5" ht="12.75">
      <c r="A3" s="2" t="s">
        <v>64</v>
      </c>
      <c r="B3" s="2"/>
      <c r="C3" s="1"/>
      <c r="D3" s="2"/>
      <c r="E3" s="3"/>
    </row>
    <row r="4" spans="1:5" ht="15">
      <c r="A4" s="81"/>
      <c r="B4" s="2"/>
      <c r="C4" s="1"/>
      <c r="D4" s="2"/>
      <c r="E4" s="3"/>
    </row>
    <row r="5" spans="1:5" ht="12.75">
      <c r="A5" s="9" t="s">
        <v>5</v>
      </c>
      <c r="B5" s="34">
        <v>0</v>
      </c>
      <c r="C5" s="107" t="s">
        <v>77</v>
      </c>
      <c r="D5" s="2"/>
      <c r="E5" s="3"/>
    </row>
    <row r="6" spans="1:5" ht="12.75">
      <c r="A6" s="9" t="s">
        <v>6</v>
      </c>
      <c r="B6" s="34">
        <v>2</v>
      </c>
      <c r="C6" s="2"/>
      <c r="D6" s="2"/>
      <c r="E6" s="3"/>
    </row>
    <row r="7" spans="1:102" s="8" customFormat="1" ht="8.25">
      <c r="A7" s="6"/>
      <c r="B7" s="6"/>
      <c r="C7" s="7"/>
      <c r="D7" s="7"/>
      <c r="E7" s="60"/>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row>
    <row r="8" spans="1:5" ht="12.75">
      <c r="A8" s="9" t="s">
        <v>13</v>
      </c>
      <c r="B8" s="34">
        <v>2</v>
      </c>
      <c r="C8" s="22" t="s">
        <v>1</v>
      </c>
      <c r="D8" s="23"/>
      <c r="E8" s="3"/>
    </row>
    <row r="9" spans="1:5" ht="12.75">
      <c r="A9" s="9" t="s">
        <v>16</v>
      </c>
      <c r="B9" s="34">
        <v>2</v>
      </c>
      <c r="C9" s="22" t="s">
        <v>61</v>
      </c>
      <c r="D9" s="23"/>
      <c r="E9" s="3"/>
    </row>
    <row r="10" spans="1:5" ht="12.75">
      <c r="A10" s="9" t="s">
        <v>14</v>
      </c>
      <c r="B10" s="13">
        <f>B8*B9/B12</f>
        <v>11.428571428571429</v>
      </c>
      <c r="C10" s="22" t="s">
        <v>17</v>
      </c>
      <c r="D10" s="23"/>
      <c r="E10" s="3"/>
    </row>
    <row r="11" spans="1:102" s="8" customFormat="1" ht="8.25">
      <c r="A11" s="6"/>
      <c r="B11" s="6"/>
      <c r="C11" s="7"/>
      <c r="D11" s="7"/>
      <c r="E11" s="60"/>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row>
    <row r="12" spans="1:5" ht="12.75">
      <c r="A12" s="9" t="s">
        <v>15</v>
      </c>
      <c r="B12" s="34">
        <v>0.35</v>
      </c>
      <c r="C12" s="22" t="s">
        <v>48</v>
      </c>
      <c r="D12" s="44" t="str">
        <f>IF(B12&gt;1,"B12 muss kleiner als 1 sein"," ")</f>
        <v> </v>
      </c>
      <c r="E12" s="3"/>
    </row>
    <row r="13" spans="1:102" s="8" customFormat="1" ht="8.25">
      <c r="A13" s="6"/>
      <c r="B13" s="6"/>
      <c r="C13" s="7"/>
      <c r="D13" s="7"/>
      <c r="E13" s="60"/>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row>
    <row r="14" spans="1:5" ht="12.75">
      <c r="A14" s="9" t="s">
        <v>7</v>
      </c>
      <c r="B14" s="12">
        <v>15</v>
      </c>
      <c r="C14" s="22" t="s">
        <v>18</v>
      </c>
      <c r="D14" s="78" t="str">
        <f>IF(B14&gt;30,"Schichtstärke verringern"," ")</f>
        <v> </v>
      </c>
      <c r="E14" s="3"/>
    </row>
    <row r="15" spans="1:102" s="8" customFormat="1" ht="8.25">
      <c r="A15" s="6"/>
      <c r="B15" s="6"/>
      <c r="C15" s="7"/>
      <c r="D15" s="7"/>
      <c r="E15" s="60"/>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row>
    <row r="16" spans="1:102" s="19" customFormat="1" ht="15">
      <c r="A16" s="25" t="s">
        <v>2</v>
      </c>
      <c r="B16" s="25" t="s">
        <v>3</v>
      </c>
      <c r="C16" s="25" t="s">
        <v>4</v>
      </c>
      <c r="D16" s="43"/>
      <c r="E16" s="61"/>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row>
    <row r="17" spans="1:8" ht="12.75">
      <c r="A17" s="14" t="s">
        <v>8</v>
      </c>
      <c r="B17" s="26">
        <v>15000</v>
      </c>
      <c r="C17" s="15">
        <v>100</v>
      </c>
      <c r="D17" s="44" t="str">
        <f>IF(AND(B17&gt;0,C17&lt;1),"Fehler in Zelle B17 oder C17",IF(AND(B17&lt;1,C17&gt;0),"Fehler in Zelle B17 oder C17"," "))</f>
        <v> </v>
      </c>
      <c r="E17" s="3">
        <f>IF(B17&gt;0,C17,0)</f>
        <v>100</v>
      </c>
      <c r="F17" s="24"/>
      <c r="G17" s="24"/>
      <c r="H17" s="24"/>
    </row>
    <row r="18" spans="1:9" ht="12.75">
      <c r="A18" s="16" t="s">
        <v>9</v>
      </c>
      <c r="B18" s="27"/>
      <c r="C18" s="17"/>
      <c r="D18" s="44" t="str">
        <f>IF(AND(B18&gt;0,C18&lt;1),"Fehler in Zelle B18 oder C18",IF(AND(B18&lt;1,C18&gt;0),"Fehler in Zelle B18 oder C18"," "))</f>
        <v> </v>
      </c>
      <c r="E18" s="3">
        <f>IF(B18&gt;0,C18,0)</f>
        <v>0</v>
      </c>
      <c r="F18" s="24"/>
      <c r="G18" s="24"/>
      <c r="H18" s="24"/>
      <c r="I18" s="74"/>
    </row>
    <row r="19" spans="1:9" ht="12.75">
      <c r="A19" s="16" t="s">
        <v>10</v>
      </c>
      <c r="B19" s="27"/>
      <c r="C19" s="17"/>
      <c r="D19" s="44" t="str">
        <f>IF(AND(B19&gt;0,C19&lt;1),"Fehler in Zelle B19 oder C19",IF(AND(B19&lt;1,C19&gt;0),"Fehler in Zelle B19 oder C19"," "))</f>
        <v> </v>
      </c>
      <c r="E19" s="3">
        <f>IF(B19&gt;0,C19,0)</f>
        <v>0</v>
      </c>
      <c r="F19" s="24"/>
      <c r="G19" s="24"/>
      <c r="H19" s="24"/>
      <c r="I19" s="74"/>
    </row>
    <row r="20" spans="1:9" ht="12.75">
      <c r="A20" s="52" t="s">
        <v>11</v>
      </c>
      <c r="B20" s="53"/>
      <c r="C20" s="54"/>
      <c r="D20" s="44" t="str">
        <f>IF(AND(B20&gt;0,C20&lt;1),"Fehler in Zelle B20 oder C20",IF(AND(B20&lt;1,C20&gt;0),"Fehler in Zelle B20 oder C20"," "))</f>
        <v> </v>
      </c>
      <c r="E20" s="3">
        <f>IF(B20&gt;0,C20,0)</f>
        <v>0</v>
      </c>
      <c r="F20" s="24"/>
      <c r="G20" s="24"/>
      <c r="H20" s="71"/>
      <c r="I20" s="74"/>
    </row>
    <row r="21" spans="4:102" s="51" customFormat="1" ht="12.75">
      <c r="D21" s="50"/>
      <c r="E21" s="4"/>
      <c r="F21" s="46"/>
      <c r="G21" s="45"/>
      <c r="H21" s="46"/>
      <c r="I21" s="47"/>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row>
    <row r="22" spans="1:5" ht="13.5" thickBot="1">
      <c r="A22" s="21" t="s">
        <v>43</v>
      </c>
      <c r="B22" s="55">
        <f>+IF(B28&lt;D30,B28,ROUND(D30,0))</f>
        <v>318</v>
      </c>
      <c r="C22" s="23">
        <f>+IF(B22=B28,"Zu erwartende Dichte durch höchstmögliche Dichte ersetzt","")</f>
      </c>
      <c r="D22" s="23"/>
      <c r="E22" s="3"/>
    </row>
    <row r="23" spans="1:102" s="18" customFormat="1" ht="13.5" thickTop="1">
      <c r="A23" s="23"/>
      <c r="B23" s="56"/>
      <c r="C23" s="39"/>
      <c r="D23" s="40"/>
      <c r="E23" s="4"/>
      <c r="F23" s="71"/>
      <c r="G23" s="75"/>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row>
    <row r="24" spans="1:10" ht="12.75">
      <c r="A24" s="20" t="str">
        <f>"Mindestdichte für Grassilage mit "&amp;B12*100&amp;" % TM ="</f>
        <v>Mindestdichte für Grassilage mit 35 % TM =</v>
      </c>
      <c r="B24" s="57">
        <f>ROUND(4*B12*100+80,0)</f>
        <v>220</v>
      </c>
      <c r="C24" s="79" t="str">
        <f>IF(B22-B24&lt;0,"Mindestdichte für Grassilage wird nicht erreicht"," ")</f>
        <v> </v>
      </c>
      <c r="D24" s="23"/>
      <c r="E24" s="3"/>
      <c r="G24" s="76"/>
      <c r="H24" s="71"/>
      <c r="I24" s="71"/>
      <c r="J24" s="71"/>
    </row>
    <row r="25" spans="1:102" s="8" customFormat="1" ht="8.25">
      <c r="A25" s="6"/>
      <c r="B25" s="6"/>
      <c r="C25" s="80"/>
      <c r="D25" s="7"/>
      <c r="E25" s="60"/>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row>
    <row r="26" spans="1:10" ht="12.75">
      <c r="A26" s="20" t="str">
        <f>"Mindestdichte für Maissilage mit "&amp;B12*100&amp;" % TM ="</f>
        <v>Mindestdichte für Maissilage mit 35 % TM =</v>
      </c>
      <c r="B26" s="57">
        <f>ROUND(8*B12*100+6,0)</f>
        <v>286</v>
      </c>
      <c r="C26" s="79" t="str">
        <f>IF(B22-B26&lt;0,"Mindestdichte für Maissilage wird nicht erreicht"," ")</f>
        <v> </v>
      </c>
      <c r="D26" s="23"/>
      <c r="E26" s="3"/>
      <c r="G26" s="76"/>
      <c r="H26" s="71"/>
      <c r="I26" s="71"/>
      <c r="J26" s="71"/>
    </row>
    <row r="27" spans="1:8" ht="18">
      <c r="A27" s="78"/>
      <c r="B27" s="58"/>
      <c r="C27" s="18"/>
      <c r="D27" s="18"/>
      <c r="E27" s="3"/>
      <c r="F27" s="71"/>
      <c r="G27" s="71"/>
      <c r="H27" s="71"/>
    </row>
    <row r="28" spans="1:8" ht="12.75">
      <c r="A28" s="20" t="s">
        <v>12</v>
      </c>
      <c r="B28" s="59">
        <f>+B12*(B12*1500+(1-B12)*1000)</f>
        <v>411.25</v>
      </c>
      <c r="C28" s="78" t="str">
        <f>IF(B28&gt;450,"Dichte über 450 kg TM / m³ ist in der Praxis unrealistisch"," ")</f>
        <v> </v>
      </c>
      <c r="D28" s="23"/>
      <c r="E28" s="3"/>
      <c r="F28" s="71"/>
      <c r="H28" s="71"/>
    </row>
    <row r="29" spans="1:5" ht="12.75">
      <c r="A29" s="2"/>
      <c r="C29" s="2"/>
      <c r="D29" s="23"/>
      <c r="E29" s="3"/>
    </row>
    <row r="30" spans="1:5" s="63" customFormat="1" ht="12.75">
      <c r="A30" s="64"/>
      <c r="B30" s="65">
        <f>+B17*C17/100+B18*C18/100+B19*C19/100+B20*C20/100</f>
        <v>15000</v>
      </c>
      <c r="C30" s="66"/>
      <c r="D30" s="24">
        <f>(+B32*0.042+136.3)*(0.818+0.0446*B31)</f>
        <v>318.06426216010146</v>
      </c>
      <c r="E30" s="3"/>
    </row>
    <row r="31" spans="1:5" ht="12.75">
      <c r="A31" s="67" t="s">
        <v>60</v>
      </c>
      <c r="B31" s="68">
        <f>+(+B5+B6)/2</f>
        <v>1</v>
      </c>
      <c r="C31" s="69"/>
      <c r="D31" s="4"/>
      <c r="E31" s="3"/>
    </row>
    <row r="32" spans="1:5" ht="12.75">
      <c r="A32" s="70" t="s">
        <v>0</v>
      </c>
      <c r="B32" s="65">
        <f>+MAX(B34:E37)</f>
        <v>5533.985905294664</v>
      </c>
      <c r="C32" s="71"/>
      <c r="D32" s="4"/>
      <c r="E32" s="3"/>
    </row>
    <row r="33" spans="1:5" ht="12.75">
      <c r="A33" s="4"/>
      <c r="B33" s="4">
        <v>19</v>
      </c>
      <c r="C33" s="4">
        <v>20</v>
      </c>
      <c r="D33" s="4">
        <v>21</v>
      </c>
      <c r="E33" s="4">
        <v>22</v>
      </c>
    </row>
    <row r="34" spans="1:5" ht="12.75">
      <c r="A34" s="4">
        <v>19</v>
      </c>
      <c r="B34" s="62">
        <f>+($B$17/$B$14)*($B$12*10*$E$17/$B$10)^0.5</f>
        <v>5533.985905294664</v>
      </c>
      <c r="C34" s="62">
        <f>+(($B$17*$E$17+$B$18*$E$18)/IF($E$17+$E$18,$E$17+$E$18,1)/$B$14)*($B$12*10*SUM($E$17:$E$18)/$B$10)^0.5</f>
        <v>5533.985905294664</v>
      </c>
      <c r="D34" s="62">
        <f>+(($B$17*$E$17+$B$18*$E$18+$B$19*$E$19)/IF($E$17+$E$18+$E$19,$E$17+$E$18+$E$19,1)/$B$14)*($B$12*10*SUM($E$17:$E$19)/$B$10)^0.5</f>
        <v>5533.985905294664</v>
      </c>
      <c r="E34" s="62">
        <f>+(($B$17*$E$17+$B$18*$E$18+$B$19*$E$19+$B$20*$E$20)/IF(SUM($E$17:$E$20),SUM($E$17:$E$20),1)/$B$14)*($B$12*10*SUM($E$17:$E$20)/$B$10)^0.5</f>
        <v>5533.985905294664</v>
      </c>
    </row>
    <row r="35" spans="1:5" ht="12.75">
      <c r="A35" s="4">
        <v>20</v>
      </c>
      <c r="B35" s="62"/>
      <c r="C35" s="62">
        <f>+($B$18/$B$14)*($B$12*10*$E$18/$B$10)^0.5</f>
        <v>0</v>
      </c>
      <c r="D35" s="62">
        <f>+(($B$18*$E$18+$B$19*$E$19)/IF($E$18+$E$19,$E$18+$E$19,1)/$B$14)*($B$12*10*SUM($E$18:$E$19)/$B$10)^0.5</f>
        <v>0</v>
      </c>
      <c r="E35" s="62">
        <f>+(($B$18*$E$18+$B$19*$E$19+$B$20*$E$20)/IF(SUM($E$18:$E$20),SUM($E$18:$E$20),1)/$B$14)*($B$12*10*SUM($E$18:$E$20)/$B$10)^0.5</f>
        <v>0</v>
      </c>
    </row>
    <row r="36" spans="1:5" ht="12.75">
      <c r="A36" s="4">
        <v>21</v>
      </c>
      <c r="B36" s="62">
        <f>+(($B$17*$E$17+$B$19*$E19)/IF($E$17+$E19,$E$17+$E19,1)/$B$14)*($B$12*10*SUM($E$17,$E19)/$B$10)^0.5</f>
        <v>5533.985905294664</v>
      </c>
      <c r="C36" s="62"/>
      <c r="D36" s="62">
        <f>+($B$19/$B$14)*(($B$12*10*$E$19)/$B$10)^0.5</f>
        <v>0</v>
      </c>
      <c r="E36" s="62">
        <f>+(($B$19*$E$19+$B$20*$E$20)/IF($E$19+$E$20,$E$19+$E$20,1)/$B$14)*($B$12*10*SUM($E$19:$E$20)/$B$10)^0.5</f>
        <v>0</v>
      </c>
    </row>
    <row r="37" spans="1:5" ht="12.75">
      <c r="A37" s="4">
        <v>22</v>
      </c>
      <c r="B37" s="62">
        <f>+(($B$17*$E$17+$B$20*$E$20)/IF($E$17+$E$20,$E$17+$E$20,1)/$B$14)*($B$12*10*SUM($E$17,$E$20)/$B$10)^0.5</f>
        <v>5533.985905294664</v>
      </c>
      <c r="C37" s="62">
        <f>+(($B$18*$E$18+$B$20*$E$20)/IF($E$18+$E$20,$E$18+$E$20,1)/$B$14)*($B$12*10*SUM($E$18,$E$20)/$B$10)^0.5</f>
        <v>0</v>
      </c>
      <c r="D37" s="62">
        <f>+(($B$17*$E$17+$B$19*$E$19+$B$20*$E$20)/IF($E$17+$E$19+$E$20,$E$17+$E$19+$E$20,1)/$B$14)*($B$12*10*SUM($E$17,$E$19:$E$20)/$B$10)^0.5</f>
        <v>5533.985905294664</v>
      </c>
      <c r="E37" s="62">
        <f>+($B$20/$B$14)*($B$12*10*$E$20/$B$10)^0.5</f>
        <v>0</v>
      </c>
    </row>
    <row r="38" spans="1:4" ht="12.75">
      <c r="A38" s="63"/>
      <c r="B38" s="63"/>
      <c r="C38" s="63"/>
      <c r="D38" s="63"/>
    </row>
    <row r="39" spans="1:4" ht="12.75">
      <c r="A39" s="63"/>
      <c r="B39" s="63"/>
      <c r="C39" s="63"/>
      <c r="D39" s="63"/>
    </row>
  </sheetData>
  <sheetProtection password="E534" sheet="1" objects="1" scenarios="1" selectLockedCells="1"/>
  <mergeCells count="1">
    <mergeCell ref="A2:B2"/>
  </mergeCells>
  <hyperlinks>
    <hyperlink ref="C5" r:id="rId1" display="ag.fuko@lwk-niedersachsen.de"/>
  </hyperlinks>
  <printOptions/>
  <pageMargins left="0.1968503937007874" right="0.1968503937007874" top="0.984251968503937" bottom="0.3937007874015748" header="0.5118110236220472" footer="0.5118110236220472"/>
  <pageSetup horizontalDpi="300" verticalDpi="300" orientation="landscape" r:id="rId3"/>
  <drawing r:id="rId2"/>
</worksheet>
</file>

<file path=xl/worksheets/sheet3.xml><?xml version="1.0" encoding="utf-8"?>
<worksheet xmlns="http://schemas.openxmlformats.org/spreadsheetml/2006/main" xmlns:r="http://schemas.openxmlformats.org/officeDocument/2006/relationships">
  <dimension ref="A1:F22"/>
  <sheetViews>
    <sheetView tabSelected="1" zoomScalePageLayoutView="0" workbookViewId="0" topLeftCell="A1">
      <selection activeCell="E11" sqref="E11"/>
    </sheetView>
  </sheetViews>
  <sheetFormatPr defaultColWidth="11.421875" defaultRowHeight="12.75"/>
  <cols>
    <col min="1" max="1" width="36.28125" style="0" bestFit="1" customWidth="1"/>
    <col min="2" max="2" width="14.57421875" style="0" bestFit="1" customWidth="1"/>
    <col min="3" max="3" width="16.57421875" style="0" customWidth="1"/>
    <col min="4" max="4" width="1.7109375" style="29" customWidth="1"/>
    <col min="5" max="5" width="16.421875" style="0" bestFit="1" customWidth="1"/>
    <col min="6" max="6" width="45.8515625" style="0" customWidth="1"/>
  </cols>
  <sheetData>
    <row r="1" spans="1:5" ht="85.5" customHeight="1">
      <c r="A1" s="110" t="s">
        <v>21</v>
      </c>
      <c r="B1" s="110"/>
      <c r="C1" s="110"/>
      <c r="D1" s="110"/>
      <c r="E1" s="110"/>
    </row>
    <row r="2" spans="2:6" ht="12.75">
      <c r="B2" s="28" t="s">
        <v>19</v>
      </c>
      <c r="E2" s="28" t="s">
        <v>20</v>
      </c>
      <c r="F2" s="107" t="s">
        <v>77</v>
      </c>
    </row>
    <row r="3" s="82" customFormat="1" ht="8.25">
      <c r="D3" s="48"/>
    </row>
    <row r="4" spans="1:6" ht="12.75">
      <c r="A4" s="28" t="s">
        <v>22</v>
      </c>
      <c r="B4" s="12">
        <v>100</v>
      </c>
      <c r="E4" s="12">
        <v>100</v>
      </c>
      <c r="F4" s="2"/>
    </row>
    <row r="5" spans="1:6" ht="12.75">
      <c r="A5" s="28" t="s">
        <v>23</v>
      </c>
      <c r="B5" s="12">
        <v>8</v>
      </c>
      <c r="E5" s="12">
        <v>8</v>
      </c>
      <c r="F5" s="2"/>
    </row>
    <row r="6" spans="1:6" ht="12.75">
      <c r="A6" s="28" t="s">
        <v>24</v>
      </c>
      <c r="B6" s="31">
        <f>Silierkette!B12</f>
        <v>0.35</v>
      </c>
      <c r="C6" s="29"/>
      <c r="E6" s="31">
        <f>Silierkette!B12</f>
        <v>0.35</v>
      </c>
      <c r="F6" s="41" t="s">
        <v>25</v>
      </c>
    </row>
    <row r="7" spans="1:5" ht="12.75">
      <c r="A7" s="28" t="s">
        <v>28</v>
      </c>
      <c r="B7" s="32">
        <f>B4*B5*7</f>
        <v>5600</v>
      </c>
      <c r="E7" s="32">
        <f>E4*E5*7</f>
        <v>5600</v>
      </c>
    </row>
    <row r="8" spans="1:6" ht="12.75">
      <c r="A8" s="28" t="s">
        <v>26</v>
      </c>
      <c r="B8" s="13">
        <f>Silierkette!B22</f>
        <v>318</v>
      </c>
      <c r="C8" s="77"/>
      <c r="D8" s="77"/>
      <c r="E8" s="13">
        <f>Silierkette!B22</f>
        <v>318</v>
      </c>
      <c r="F8" s="42" t="s">
        <v>25</v>
      </c>
    </row>
    <row r="9" spans="1:5" ht="12.75">
      <c r="A9" s="28" t="s">
        <v>27</v>
      </c>
      <c r="B9" s="30">
        <f>B7/B8</f>
        <v>17.61006289308176</v>
      </c>
      <c r="C9" s="33"/>
      <c r="D9" s="33"/>
      <c r="E9" s="30">
        <f>E7/E8</f>
        <v>17.61006289308176</v>
      </c>
    </row>
    <row r="10" spans="1:6" ht="25.5">
      <c r="A10" s="28" t="s">
        <v>29</v>
      </c>
      <c r="B10" s="34">
        <v>1.8</v>
      </c>
      <c r="C10" s="49" t="s">
        <v>58</v>
      </c>
      <c r="D10" s="87"/>
      <c r="E10" s="34">
        <v>2.6</v>
      </c>
      <c r="F10" s="49" t="s">
        <v>59</v>
      </c>
    </row>
    <row r="11" spans="1:6" ht="12.75">
      <c r="A11" s="28" t="s">
        <v>30</v>
      </c>
      <c r="B11" s="34">
        <v>6</v>
      </c>
      <c r="C11" s="35"/>
      <c r="D11" s="35"/>
      <c r="E11" s="34">
        <v>5.5</v>
      </c>
      <c r="F11" s="44" t="str">
        <f>IF(OR(B11&gt;10,E11&gt;10),"Ist die Eingabe in Zelle B11 bzw. E11 realistisch?",IF(OR(B11&lt;5.5,E11&lt;5.5),"Ist die Eingabe in Zelle B11 bzw. E11 realistisch?"," "))</f>
        <v> </v>
      </c>
    </row>
    <row r="12" spans="1:6" ht="51.75" thickBot="1">
      <c r="A12" s="28" t="s">
        <v>31</v>
      </c>
      <c r="B12" s="38">
        <f>B14/B11</f>
        <v>1.6305613789890518</v>
      </c>
      <c r="C12" s="86" t="s">
        <v>68</v>
      </c>
      <c r="D12" s="85"/>
      <c r="E12" s="38">
        <f>E14/E11</f>
        <v>1.231472929586137</v>
      </c>
      <c r="F12" s="84" t="str">
        <f>IF(OR(B12&gt;3.5,E12&gt;3.5),"Ist das Ergebnis in Zelle B12 bzw. E12 realistisch?",IF(OR(B12&lt;1.2,E12&lt;1.2),"Ist das Ergebnis in Zelle B12 bzw. E12 realistisch?"," "))</f>
        <v> </v>
      </c>
    </row>
    <row r="13" spans="1:6" ht="52.5" customHeight="1" thickBot="1" thickTop="1">
      <c r="A13" s="83" t="s">
        <v>67</v>
      </c>
      <c r="B13" s="38">
        <f>B10*26</f>
        <v>46.800000000000004</v>
      </c>
      <c r="C13" s="84" t="str">
        <f>IF(B13&lt;39,"Vorschub auf mindestens 1,5 m erhöhen (Zelle B10)"," ")</f>
        <v> </v>
      </c>
      <c r="D13" s="84"/>
      <c r="E13" s="38">
        <f>E10*26</f>
        <v>67.60000000000001</v>
      </c>
      <c r="F13" s="84" t="str">
        <f>IF(E13&lt;65,"Vorschub auf mindestens 2,5 m erhöhen (Zelle E10)"," ")</f>
        <v> </v>
      </c>
    </row>
    <row r="14" spans="1:6" s="91" customFormat="1" ht="12" thickTop="1">
      <c r="A14" s="88" t="s">
        <v>69</v>
      </c>
      <c r="B14" s="89">
        <f>B9/B10</f>
        <v>9.783368273934311</v>
      </c>
      <c r="C14" s="89"/>
      <c r="D14" s="89"/>
      <c r="E14" s="89">
        <f>E9/E10</f>
        <v>6.7731011127237535</v>
      </c>
      <c r="F14" s="90"/>
    </row>
    <row r="15" spans="1:5" ht="12.75">
      <c r="A15" s="28" t="s">
        <v>49</v>
      </c>
      <c r="B15" s="28" t="s">
        <v>36</v>
      </c>
      <c r="E15" s="28" t="s">
        <v>40</v>
      </c>
    </row>
    <row r="16" spans="1:5" ht="12.75">
      <c r="A16" s="36" t="s">
        <v>32</v>
      </c>
      <c r="B16" t="s">
        <v>37</v>
      </c>
      <c r="E16" s="37" t="s">
        <v>35</v>
      </c>
    </row>
    <row r="17" spans="1:5" ht="12.75">
      <c r="A17" s="36" t="s">
        <v>33</v>
      </c>
      <c r="B17" t="s">
        <v>39</v>
      </c>
      <c r="E17" t="s">
        <v>41</v>
      </c>
    </row>
    <row r="18" spans="1:5" ht="12.75">
      <c r="A18" s="36" t="s">
        <v>34</v>
      </c>
      <c r="B18" t="s">
        <v>38</v>
      </c>
      <c r="E18" t="s">
        <v>42</v>
      </c>
    </row>
    <row r="19" spans="1:5" ht="12.75">
      <c r="A19" s="36" t="s">
        <v>65</v>
      </c>
      <c r="E19" t="s">
        <v>66</v>
      </c>
    </row>
    <row r="20" ht="12.75">
      <c r="B20" s="36"/>
    </row>
    <row r="21" ht="12.75">
      <c r="B21" s="36"/>
    </row>
    <row r="22" ht="12.75">
      <c r="B22" s="36"/>
    </row>
  </sheetData>
  <sheetProtection password="E534" sheet="1" objects="1" scenarios="1" selectLockedCells="1"/>
  <mergeCells count="1">
    <mergeCell ref="A1:E1"/>
  </mergeCells>
  <hyperlinks>
    <hyperlink ref="F2" r:id="rId1" display="ag.fuko@lwk-niedersachsen.de"/>
  </hyperlinks>
  <printOptions/>
  <pageMargins left="0.7874015748031497" right="0.7874015748031497" top="0.984251968503937" bottom="0.984251968503937" header="0.5118110236220472" footer="0.5118110236220472"/>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 FUKO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Planung Silogeometrie und Silagedichte</dc:title>
  <dc:subject>Qualitätssilageerzeugung</dc:subject>
  <dc:creator/>
  <cp:keywords/>
  <dc:description/>
  <cp:lastModifiedBy>Sabine Rahn</cp:lastModifiedBy>
  <cp:lastPrinted>2006-04-25T07:59:29Z</cp:lastPrinted>
  <dcterms:created xsi:type="dcterms:W3CDTF">1999-04-02T15:53:20Z</dcterms:created>
  <dcterms:modified xsi:type="dcterms:W3CDTF">2016-07-18T15:17:34Z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